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ili\CICAEG\CONTPAQ\2021\2021.TRANSPARENCIA\4tO.TRIMESTRE.21.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AB38" i="1" l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3" i="1"/>
  <c r="AA8" i="1"/>
  <c r="AA10" i="1"/>
  <c r="AA36" i="1"/>
  <c r="AA37" i="1"/>
  <c r="AA38" i="1"/>
  <c r="AA35" i="1"/>
  <c r="AA12" i="1"/>
  <c r="AA34" i="1"/>
  <c r="AA33" i="1"/>
  <c r="AA32" i="1"/>
  <c r="AA31" i="1"/>
  <c r="AA30" i="1"/>
  <c r="AA29" i="1"/>
  <c r="AA28" i="1"/>
  <c r="AA27" i="1"/>
  <c r="AA26" i="1"/>
  <c r="AA25" i="1"/>
  <c r="AA24" i="1"/>
  <c r="Z24" i="1"/>
  <c r="AA23" i="1"/>
  <c r="AA22" i="1"/>
  <c r="AA21" i="1"/>
  <c r="AA14" i="1"/>
  <c r="Z22" i="1"/>
  <c r="Z21" i="1"/>
  <c r="Z20" i="1"/>
  <c r="Z19" i="1"/>
  <c r="Z18" i="1"/>
  <c r="Z17" i="1"/>
  <c r="W22" i="1"/>
  <c r="W21" i="1"/>
  <c r="W20" i="1"/>
  <c r="W19" i="1"/>
  <c r="W18" i="1"/>
  <c r="W17" i="1"/>
  <c r="AA20" i="1"/>
  <c r="AA19" i="1"/>
  <c r="AA18" i="1"/>
  <c r="AA17" i="1"/>
  <c r="AA16" i="1"/>
  <c r="Z16" i="1"/>
  <c r="AA15" i="1"/>
  <c r="Z15" i="1"/>
  <c r="W15" i="1"/>
  <c r="AA13" i="1"/>
  <c r="AA11" i="1"/>
  <c r="AA9" i="1"/>
  <c r="AA40" i="1" l="1"/>
  <c r="Z13" i="1"/>
  <c r="Z14" i="1" l="1"/>
  <c r="W14" i="1"/>
  <c r="Z12" i="1"/>
  <c r="W12" i="1"/>
  <c r="Z11" i="1" l="1"/>
  <c r="W11" i="1"/>
  <c r="Z10" i="1" l="1"/>
  <c r="Z9" i="1"/>
  <c r="Z8" i="1"/>
  <c r="W10" i="1"/>
  <c r="W9" i="1"/>
  <c r="W8" i="1" l="1"/>
</calcChain>
</file>

<file path=xl/sharedStrings.xml><?xml version="1.0" encoding="utf-8"?>
<sst xmlns="http://schemas.openxmlformats.org/spreadsheetml/2006/main" count="877" uniqueCount="234">
  <si>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</si>
  <si>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</si>
  <si>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</si>
  <si>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</si>
  <si>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</si>
  <si>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</si>
  <si>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</si>
  <si>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</si>
  <si>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</si>
  <si>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</si>
  <si>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</si>
  <si>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</si>
  <si>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</si>
  <si>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</si>
  <si>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</si>
  <si>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</si>
  <si>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</si>
  <si>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</si>
  <si>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</si>
  <si>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</si>
  <si>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</si>
  <si>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</si>
  <si>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</si>
  <si>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</si>
  <si>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</si>
  <si>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</si>
  <si>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</si>
  <si>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</si>
  <si>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</si>
  <si>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</si>
  <si>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</si>
  <si>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</si>
  <si>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</si>
  <si>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</si>
  <si>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</si>
  <si>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</si>
  <si>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</si>
  <si>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</si>
  <si>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</si>
  <si>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</si>
  <si>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</si>
  <si>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</si>
  <si>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</si>
  <si>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</si>
  <si>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</si>
  <si>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</si>
  <si>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</si>
  <si>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</si>
  <si>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</si>
  <si>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</si>
  <si>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</si>
  <si>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</si>
  <si>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</si>
  <si>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</si>
  <si>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</si>
  <si>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</si>
  <si>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</si>
  <si>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</si>
  <si>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</si>
  <si>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</si>
  <si>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</si>
  <si>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</si>
  <si>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</si>
  <si>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</si>
  <si>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</si>
  <si>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</si>
  <si>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</si>
  <si>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</si>
  <si>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</si>
  <si>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</si>
  <si>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</si>
  <si>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</si>
  <si>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</si>
  <si>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</si>
  <si>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</si>
  <si>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</si>
  <si>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</si>
  <si>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</si>
  <si>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</si>
  <si>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</si>
  <si>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</si>
  <si>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</si>
  <si>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</si>
  <si>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</si>
  <si>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</si>
  <si>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</si>
  <si>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</si>
  <si>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</si>
  <si>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</si>
  <si>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</si>
  <si>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</si>
  <si>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</si>
  <si>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</si>
  <si>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</si>
  <si>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</si>
  <si>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</si>
  <si>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</si>
  <si>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</si>
  <si>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</si>
  <si>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</si>
  <si>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</si>
  <si>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</si>
  <si>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</si>
  <si>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</si>
  <si>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</si>
  <si>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</si>
  <si>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</si>
  <si>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</si>
  <si>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</si>
  <si>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</si>
  <si>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</si>
  <si>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</si>
  <si>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</si>
  <si>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</si>
  <si>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Enc. De la Unidad de Asuntos Juridicos</t>
  </si>
  <si>
    <t>Director</t>
  </si>
  <si>
    <t>Asuntos Juridicos</t>
  </si>
  <si>
    <t xml:space="preserve">Abel </t>
  </si>
  <si>
    <t>De la Cruz</t>
  </si>
  <si>
    <t>Martinez</t>
  </si>
  <si>
    <t>Diligencia a Juzgados</t>
  </si>
  <si>
    <t>Guerrero</t>
  </si>
  <si>
    <t>Chilpancingo de los Bravo</t>
  </si>
  <si>
    <t>México</t>
  </si>
  <si>
    <t>Varias</t>
  </si>
  <si>
    <t>supervision de obras</t>
  </si>
  <si>
    <t>Directores diferentes areas</t>
  </si>
  <si>
    <t>Direcciones</t>
  </si>
  <si>
    <t>Pase Servicios Electronicos</t>
  </si>
  <si>
    <t>Diligencias</t>
  </si>
  <si>
    <t>Pago de viáticos por Gastos de diligencias</t>
  </si>
  <si>
    <t>Pago de viáticos por Supervisión de obras</t>
  </si>
  <si>
    <t>Pago de viáticos por Diligencias administrativas</t>
  </si>
  <si>
    <t>Adame</t>
  </si>
  <si>
    <t>Tomás</t>
  </si>
  <si>
    <t>Auxiliar administrativo</t>
  </si>
  <si>
    <t>Sosa</t>
  </si>
  <si>
    <t>Transparencia</t>
  </si>
  <si>
    <t>Oscar</t>
  </si>
  <si>
    <t>Mancilla</t>
  </si>
  <si>
    <t>Octubre</t>
  </si>
  <si>
    <t>Diciembre</t>
  </si>
  <si>
    <t>Octubre de 2021</t>
  </si>
  <si>
    <t>Diciembre de 2021</t>
  </si>
  <si>
    <t>Directora</t>
  </si>
  <si>
    <t>Administracion y Finanzas</t>
  </si>
  <si>
    <t>Sevilla</t>
  </si>
  <si>
    <t>Sanchez</t>
  </si>
  <si>
    <t xml:space="preserve">Xitlali Yanet </t>
  </si>
  <si>
    <t xml:space="preserve">Unidad Juridica </t>
  </si>
  <si>
    <t>Director de la Unidad Juridica</t>
  </si>
  <si>
    <t>Miguel Alejandro</t>
  </si>
  <si>
    <t>Tabares</t>
  </si>
  <si>
    <t xml:space="preserve">Jesús Manuel </t>
  </si>
  <si>
    <t>Valencia</t>
  </si>
  <si>
    <t>Aguirre</t>
  </si>
  <si>
    <t>JuanPablo</t>
  </si>
  <si>
    <t>Damian</t>
  </si>
  <si>
    <t>Porfirio</t>
  </si>
  <si>
    <t>Juan Jose</t>
  </si>
  <si>
    <t>Pano</t>
  </si>
  <si>
    <t>Diego</t>
  </si>
  <si>
    <t>Dirección de Obras</t>
  </si>
  <si>
    <t>Direccion de obras</t>
  </si>
  <si>
    <t>Eduardo Javier</t>
  </si>
  <si>
    <t>Balsimelli</t>
  </si>
  <si>
    <t>Flores</t>
  </si>
  <si>
    <t>Ruben Enrique</t>
  </si>
  <si>
    <t>Bernaldez</t>
  </si>
  <si>
    <t>Salinas</t>
  </si>
  <si>
    <t>Noe</t>
  </si>
  <si>
    <t>Chamu</t>
  </si>
  <si>
    <t>Jaime</t>
  </si>
  <si>
    <t>Rosales</t>
  </si>
  <si>
    <t>Luciano</t>
  </si>
  <si>
    <t xml:space="preserve">Ramiro </t>
  </si>
  <si>
    <t>Luna</t>
  </si>
  <si>
    <t>Francisco</t>
  </si>
  <si>
    <t xml:space="preserve">Castro </t>
  </si>
  <si>
    <t>Mendiola</t>
  </si>
  <si>
    <t>Maxayane</t>
  </si>
  <si>
    <t>Campos</t>
  </si>
  <si>
    <t>Palacios</t>
  </si>
  <si>
    <t>Diego Armando</t>
  </si>
  <si>
    <t xml:space="preserve">Alvarado </t>
  </si>
  <si>
    <t>Castro</t>
  </si>
  <si>
    <t>Subdirector</t>
  </si>
  <si>
    <t>Supervisor</t>
  </si>
  <si>
    <t>Dirección General</t>
  </si>
  <si>
    <t>Dirección de Maquinaria y Equipó</t>
  </si>
  <si>
    <t>Dirección de Administración y Finanzas</t>
  </si>
  <si>
    <t>Hildeberto</t>
  </si>
  <si>
    <t>Cornelio</t>
  </si>
  <si>
    <t>Morales</t>
  </si>
  <si>
    <t>Olimpia</t>
  </si>
  <si>
    <t>Gomez</t>
  </si>
  <si>
    <t>Rios</t>
  </si>
  <si>
    <t>Gonzalez</t>
  </si>
  <si>
    <t>hector</t>
  </si>
  <si>
    <t>Cisneros</t>
  </si>
  <si>
    <t>Catalan</t>
  </si>
  <si>
    <t>Jose Antonio</t>
  </si>
  <si>
    <t>Antonio</t>
  </si>
  <si>
    <t>Espinoza</t>
  </si>
  <si>
    <t>Hernandez</t>
  </si>
  <si>
    <t>Maria de la Luz</t>
  </si>
  <si>
    <t>Galeana</t>
  </si>
  <si>
    <t>Lemus</t>
  </si>
  <si>
    <t>Gabino</t>
  </si>
  <si>
    <t>Tapia</t>
  </si>
  <si>
    <t>Benitez</t>
  </si>
  <si>
    <t>Lara</t>
  </si>
  <si>
    <t>Gabriel</t>
  </si>
  <si>
    <t>Rodriguez</t>
  </si>
  <si>
    <t>Edgar</t>
  </si>
  <si>
    <t>Santiago</t>
  </si>
  <si>
    <t>Dimayuga</t>
  </si>
  <si>
    <t>Angel</t>
  </si>
  <si>
    <t>Torres</t>
  </si>
  <si>
    <t>Perez</t>
  </si>
  <si>
    <t>Diana Iris</t>
  </si>
  <si>
    <t xml:space="preserve">Angel </t>
  </si>
  <si>
    <t>Delgado</t>
  </si>
  <si>
    <t>Peralta</t>
  </si>
  <si>
    <t>Jose Alberto</t>
  </si>
  <si>
    <t>Bahena</t>
  </si>
  <si>
    <t xml:space="preserve">Alejandro </t>
  </si>
  <si>
    <t>Memije</t>
  </si>
  <si>
    <t>Velez</t>
  </si>
  <si>
    <t>oct- dic</t>
  </si>
  <si>
    <t>Dirección de Planeacion y Programación</t>
  </si>
  <si>
    <t>Dirección de Servicios Técnicos</t>
  </si>
  <si>
    <t>Dirección de Puentes y Aeropistas</t>
  </si>
  <si>
    <t>Dirección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</si>
</sst>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0" fillId="0" borderId="0" xfId="1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15" fontId="0" fillId="0" borderId="0" xfId="0" applyNumberFormat="1"/>
    <xf numFmtId="0" fontId="0" fillId="0" borderId="0" xfId="0"/>
    <xf numFmtId="43" fontId="0" fillId="0" borderId="0" xfId="0" applyNumberFormat="1"/>
    <xf numFmtId="43" fontId="0" fillId="0" borderId="2" xfId="1" applyFont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tabSelected="1" topLeftCell="U3" zoomScale="115" zoomScaleNormal="115" workbookViewId="0">
      <selection activeCell="AA40" sqref="AA40"/>
    </sheetView>
  </sheetViews>
  <sheetFormatPr baseColWidth="10" defaultColWidth="9.140625" defaultRowHeight="15" x14ac:dyDescent="0.25"/>
  <cols>
    <col min="1" max="1" width="8" bestFit="1" customWidth="1"/>
    <col min="2" max="2" width="10.28515625" customWidth="1"/>
    <col min="3" max="3" width="13.140625" customWidth="1"/>
    <col min="4" max="4" width="13.5703125" customWidth="1"/>
    <col min="5" max="5" width="12.28515625" customWidth="1"/>
    <col min="6" max="6" width="35.140625" customWidth="1"/>
    <col min="7" max="7" width="35.42578125" customWidth="1"/>
    <col min="8" max="8" width="19.42578125" customWidth="1"/>
    <col min="9" max="9" width="24.85546875" customWidth="1"/>
    <col min="10" max="10" width="13.5703125" bestFit="1" customWidth="1"/>
    <col min="11" max="11" width="15.42578125" bestFit="1" customWidth="1"/>
    <col min="12" max="12" width="11.5703125" customWidth="1"/>
    <col min="13" max="13" width="21.140625" customWidth="1"/>
    <col min="14" max="14" width="12.85546875" customWidth="1"/>
    <col min="15" max="15" width="15.140625" customWidth="1"/>
    <col min="16" max="16" width="14.28515625" customWidth="1"/>
    <col min="17" max="17" width="9.85546875" customWidth="1"/>
    <col min="18" max="18" width="11.7109375" customWidth="1"/>
    <col min="19" max="19" width="25.28515625" customWidth="1"/>
    <col min="20" max="20" width="12.7109375" customWidth="1"/>
    <col min="21" max="21" width="15.140625" customWidth="1"/>
    <col min="22" max="22" width="12.85546875" customWidth="1"/>
    <col min="23" max="23" width="21.28515625" customWidth="1"/>
    <col min="24" max="24" width="12.42578125" customWidth="1"/>
    <col min="25" max="25" width="14.85546875" customWidth="1"/>
    <col min="26" max="26" width="42.5703125" customWidth="1"/>
    <col min="27" max="27" width="15.5703125" customWidth="1"/>
    <col min="28" max="28" width="18.42578125" customWidth="1"/>
    <col min="29" max="29" width="15.42578125" customWidth="1"/>
    <col min="30" max="30" width="18.140625" customWidth="1"/>
    <col min="31" max="31" width="14.140625" customWidth="1"/>
    <col min="32" max="32" width="32.140625" customWidth="1"/>
    <col min="33" max="33" width="26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71.25" customHeight="1" x14ac:dyDescent="0.25">
      <c r="A7" s="2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x14ac:dyDescent="0.25">
      <c r="A8">
        <v>2021</v>
      </c>
      <c r="B8" t="s">
        <v>140</v>
      </c>
      <c r="C8" t="s">
        <v>141</v>
      </c>
      <c r="D8" t="s">
        <v>90</v>
      </c>
      <c r="E8" t="s">
        <v>115</v>
      </c>
      <c r="F8" t="s">
        <v>114</v>
      </c>
      <c r="G8" s="6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103</v>
      </c>
      <c r="R8" t="s">
        <v>121</v>
      </c>
      <c r="S8" t="s">
        <v>122</v>
      </c>
      <c r="T8" t="s">
        <v>123</v>
      </c>
      <c r="U8" t="s">
        <v>121</v>
      </c>
      <c r="V8" t="s">
        <v>124</v>
      </c>
      <c r="W8" t="str">
        <f>M8</f>
        <v>Diligencia a Juzgados</v>
      </c>
      <c r="X8" s="12" t="s">
        <v>142</v>
      </c>
      <c r="Y8" s="12" t="s">
        <v>143</v>
      </c>
      <c r="Z8" t="str">
        <f>Tabla_460746!C4</f>
        <v>Pago de viáticos por Gastos de diligencias</v>
      </c>
      <c r="AA8" s="3">
        <f>9050.78</f>
        <v>9050.7800000000007</v>
      </c>
      <c r="AB8" s="10">
        <f>AA8</f>
        <v>9050.7800000000007</v>
      </c>
      <c r="AC8" t="s">
        <v>229</v>
      </c>
      <c r="AD8">
        <v>0</v>
      </c>
      <c r="AE8">
        <v>0</v>
      </c>
      <c r="AF8">
        <v>0</v>
      </c>
      <c r="AG8" t="s">
        <v>137</v>
      </c>
      <c r="AH8" s="8">
        <v>44561</v>
      </c>
      <c r="AI8" s="8">
        <v>44561</v>
      </c>
    </row>
    <row r="9" spans="1:36" s="5" customFormat="1" x14ac:dyDescent="0.25">
      <c r="A9" s="9">
        <v>2021</v>
      </c>
      <c r="B9" s="14" t="s">
        <v>140</v>
      </c>
      <c r="C9" s="14" t="s">
        <v>141</v>
      </c>
      <c r="D9" s="5" t="s">
        <v>90</v>
      </c>
      <c r="E9" s="5" t="s">
        <v>115</v>
      </c>
      <c r="F9" s="5" t="s">
        <v>190</v>
      </c>
      <c r="G9" s="6" t="s">
        <v>144</v>
      </c>
      <c r="H9" s="5" t="s">
        <v>145</v>
      </c>
      <c r="I9" s="5" t="s">
        <v>148</v>
      </c>
      <c r="J9" s="5" t="s">
        <v>146</v>
      </c>
      <c r="K9" s="5" t="s">
        <v>147</v>
      </c>
      <c r="L9" s="5" t="s">
        <v>101</v>
      </c>
      <c r="M9" s="5" t="s">
        <v>129</v>
      </c>
      <c r="N9" s="5" t="s">
        <v>103</v>
      </c>
      <c r="O9" s="5">
        <v>0</v>
      </c>
      <c r="P9" s="5">
        <v>0</v>
      </c>
      <c r="Q9" s="5" t="s">
        <v>103</v>
      </c>
      <c r="R9" s="5" t="s">
        <v>121</v>
      </c>
      <c r="S9" s="5" t="s">
        <v>122</v>
      </c>
      <c r="T9" s="5" t="s">
        <v>123</v>
      </c>
      <c r="U9" s="5" t="s">
        <v>121</v>
      </c>
      <c r="V9" s="5" t="s">
        <v>124</v>
      </c>
      <c r="W9" s="5" t="str">
        <f>M9</f>
        <v>Diligencias</v>
      </c>
      <c r="X9" s="14" t="s">
        <v>142</v>
      </c>
      <c r="Y9" s="14" t="s">
        <v>143</v>
      </c>
      <c r="Z9" s="5" t="str">
        <f>Tabla_460746!C5</f>
        <v>Pago de viáticos por Supervisión de obras</v>
      </c>
      <c r="AA9" s="3">
        <f>13310.45+6590.53+710.93</f>
        <v>20611.91</v>
      </c>
      <c r="AB9" s="10">
        <f t="shared" ref="AB9:AB38" si="0">AA9</f>
        <v>20611.91</v>
      </c>
      <c r="AC9" s="14" t="s">
        <v>229</v>
      </c>
      <c r="AD9" s="14">
        <v>0</v>
      </c>
      <c r="AE9" s="14">
        <v>0</v>
      </c>
      <c r="AF9" s="14">
        <v>0</v>
      </c>
      <c r="AG9" s="14" t="s">
        <v>137</v>
      </c>
      <c r="AH9" s="8">
        <v>44561</v>
      </c>
      <c r="AI9" s="8">
        <v>44561</v>
      </c>
    </row>
    <row r="10" spans="1:36" s="5" customFormat="1" x14ac:dyDescent="0.25">
      <c r="A10" s="9">
        <v>2021</v>
      </c>
      <c r="B10" s="14" t="s">
        <v>140</v>
      </c>
      <c r="C10" s="14" t="s">
        <v>141</v>
      </c>
      <c r="D10" s="5" t="s">
        <v>90</v>
      </c>
      <c r="E10" s="5" t="s">
        <v>115</v>
      </c>
      <c r="F10" s="5" t="s">
        <v>126</v>
      </c>
      <c r="G10" s="6" t="s">
        <v>115</v>
      </c>
      <c r="H10" s="5" t="s">
        <v>127</v>
      </c>
      <c r="I10" s="5" t="s">
        <v>128</v>
      </c>
      <c r="L10" s="6" t="s">
        <v>101</v>
      </c>
      <c r="M10" s="5" t="s">
        <v>129</v>
      </c>
      <c r="N10" s="5" t="s">
        <v>103</v>
      </c>
      <c r="O10" s="5">
        <v>0</v>
      </c>
      <c r="P10" s="5">
        <v>0</v>
      </c>
      <c r="Q10" s="5" t="s">
        <v>103</v>
      </c>
      <c r="R10" s="5" t="s">
        <v>121</v>
      </c>
      <c r="S10" s="5" t="s">
        <v>122</v>
      </c>
      <c r="T10" s="5" t="s">
        <v>123</v>
      </c>
      <c r="U10" s="5" t="s">
        <v>121</v>
      </c>
      <c r="V10" s="5" t="s">
        <v>124</v>
      </c>
      <c r="W10" s="5" t="str">
        <f t="shared" ref="W10" si="1">M10</f>
        <v>Diligencias</v>
      </c>
      <c r="X10" s="14" t="s">
        <v>142</v>
      </c>
      <c r="Y10" s="14" t="s">
        <v>143</v>
      </c>
      <c r="Z10" s="5" t="str">
        <f>Tabla_460746!C6</f>
        <v>Pago de viáticos por Diligencias administrativas</v>
      </c>
      <c r="AA10" s="3">
        <f>5172.42+6000+1724.14+1724.14+5000+5172.42+6000+2000</f>
        <v>32793.119999999995</v>
      </c>
      <c r="AB10" s="10">
        <f t="shared" si="0"/>
        <v>32793.119999999995</v>
      </c>
      <c r="AC10" s="14" t="s">
        <v>229</v>
      </c>
      <c r="AD10" s="14">
        <v>0</v>
      </c>
      <c r="AE10" s="14">
        <v>0</v>
      </c>
      <c r="AF10" s="14">
        <v>0</v>
      </c>
      <c r="AG10" s="14" t="s">
        <v>137</v>
      </c>
      <c r="AH10" s="8">
        <v>44561</v>
      </c>
      <c r="AI10" s="8">
        <v>44561</v>
      </c>
    </row>
    <row r="11" spans="1:36" x14ac:dyDescent="0.25">
      <c r="A11" s="14">
        <v>2021</v>
      </c>
      <c r="B11" s="14" t="s">
        <v>140</v>
      </c>
      <c r="C11" s="14" t="s">
        <v>141</v>
      </c>
      <c r="D11" s="14" t="s">
        <v>90</v>
      </c>
      <c r="E11" s="14" t="s">
        <v>115</v>
      </c>
      <c r="F11" s="7" t="s">
        <v>150</v>
      </c>
      <c r="G11" s="7" t="s">
        <v>115</v>
      </c>
      <c r="H11" s="7" t="s">
        <v>149</v>
      </c>
      <c r="I11" s="6" t="s">
        <v>153</v>
      </c>
      <c r="J11" t="s">
        <v>154</v>
      </c>
      <c r="K11" t="s">
        <v>155</v>
      </c>
      <c r="L11" s="6" t="s">
        <v>101</v>
      </c>
      <c r="M11" s="7" t="s">
        <v>129</v>
      </c>
      <c r="N11" t="s">
        <v>103</v>
      </c>
      <c r="O11" s="7">
        <v>0</v>
      </c>
      <c r="P11" s="7">
        <v>0</v>
      </c>
      <c r="Q11" s="7" t="s">
        <v>103</v>
      </c>
      <c r="R11" s="7" t="s">
        <v>121</v>
      </c>
      <c r="S11" s="6" t="s">
        <v>122</v>
      </c>
      <c r="T11" s="6" t="s">
        <v>123</v>
      </c>
      <c r="U11" s="6" t="s">
        <v>121</v>
      </c>
      <c r="V11" s="6" t="s">
        <v>124</v>
      </c>
      <c r="W11" s="6" t="str">
        <f t="shared" ref="W11:W14" si="2">M11</f>
        <v>Diligencias</v>
      </c>
      <c r="X11" s="14" t="s">
        <v>142</v>
      </c>
      <c r="Y11" s="14" t="s">
        <v>143</v>
      </c>
      <c r="Z11" t="str">
        <f>Tabla_460746!$C$4</f>
        <v>Pago de viáticos por Gastos de diligencias</v>
      </c>
      <c r="AA11" s="3">
        <f>1991.02</f>
        <v>1991.02</v>
      </c>
      <c r="AB11" s="10">
        <f t="shared" si="0"/>
        <v>1991.02</v>
      </c>
      <c r="AC11" s="14" t="s">
        <v>229</v>
      </c>
      <c r="AD11" s="14">
        <v>0</v>
      </c>
      <c r="AE11" s="14">
        <v>0</v>
      </c>
      <c r="AF11" s="14">
        <v>0</v>
      </c>
      <c r="AG11" s="14" t="s">
        <v>137</v>
      </c>
      <c r="AH11" s="8">
        <v>44561</v>
      </c>
      <c r="AI11" s="8">
        <v>44561</v>
      </c>
    </row>
    <row r="12" spans="1:36" x14ac:dyDescent="0.25">
      <c r="A12" s="14">
        <v>2021</v>
      </c>
      <c r="B12" s="14" t="s">
        <v>140</v>
      </c>
      <c r="C12" s="14" t="s">
        <v>141</v>
      </c>
      <c r="D12" s="14" t="s">
        <v>94</v>
      </c>
      <c r="E12" s="7" t="s">
        <v>135</v>
      </c>
      <c r="F12" s="7" t="s">
        <v>149</v>
      </c>
      <c r="G12" s="7" t="s">
        <v>135</v>
      </c>
      <c r="H12" s="7" t="s">
        <v>149</v>
      </c>
      <c r="I12" t="s">
        <v>151</v>
      </c>
      <c r="J12" t="s">
        <v>133</v>
      </c>
      <c r="K12" t="s">
        <v>152</v>
      </c>
      <c r="L12" t="s">
        <v>101</v>
      </c>
      <c r="M12" s="7" t="s">
        <v>129</v>
      </c>
      <c r="N12" s="7" t="s">
        <v>103</v>
      </c>
      <c r="O12" s="7">
        <v>0</v>
      </c>
      <c r="P12" s="7">
        <v>0</v>
      </c>
      <c r="Q12" s="7" t="s">
        <v>103</v>
      </c>
      <c r="R12" s="7" t="s">
        <v>121</v>
      </c>
      <c r="S12" s="7" t="s">
        <v>122</v>
      </c>
      <c r="T12" s="7" t="s">
        <v>123</v>
      </c>
      <c r="U12" s="7" t="s">
        <v>121</v>
      </c>
      <c r="V12" s="7" t="s">
        <v>124</v>
      </c>
      <c r="W12" t="str">
        <f t="shared" si="2"/>
        <v>Diligencias</v>
      </c>
      <c r="X12" s="14" t="s">
        <v>142</v>
      </c>
      <c r="Y12" s="14" t="s">
        <v>143</v>
      </c>
      <c r="Z12" t="str">
        <f>Tabla_460746!C4</f>
        <v>Pago de viáticos por Gastos de diligencias</v>
      </c>
      <c r="AA12" s="3">
        <f>3570.87+763.79+360.34</f>
        <v>4695</v>
      </c>
      <c r="AB12" s="10">
        <f t="shared" si="0"/>
        <v>4695</v>
      </c>
      <c r="AC12" s="14" t="s">
        <v>229</v>
      </c>
      <c r="AD12" s="14">
        <v>0</v>
      </c>
      <c r="AE12" s="14">
        <v>0</v>
      </c>
      <c r="AF12" s="14">
        <v>0</v>
      </c>
      <c r="AG12" s="14" t="s">
        <v>137</v>
      </c>
      <c r="AH12" s="8">
        <v>44561</v>
      </c>
      <c r="AI12" s="8">
        <v>44561</v>
      </c>
    </row>
    <row r="13" spans="1:36" s="13" customFormat="1" x14ac:dyDescent="0.25">
      <c r="A13" s="13">
        <v>2021</v>
      </c>
      <c r="B13" s="14" t="s">
        <v>140</v>
      </c>
      <c r="C13" s="14" t="s">
        <v>141</v>
      </c>
      <c r="D13" s="13" t="s">
        <v>94</v>
      </c>
      <c r="E13" s="7" t="s">
        <v>135</v>
      </c>
      <c r="F13" s="7" t="s">
        <v>149</v>
      </c>
      <c r="G13" s="7" t="s">
        <v>135</v>
      </c>
      <c r="H13" s="7" t="s">
        <v>149</v>
      </c>
      <c r="I13" s="14" t="s">
        <v>156</v>
      </c>
      <c r="J13" s="14" t="s">
        <v>157</v>
      </c>
      <c r="K13" s="14" t="s">
        <v>158</v>
      </c>
      <c r="L13" s="14" t="s">
        <v>101</v>
      </c>
      <c r="M13" s="7" t="s">
        <v>129</v>
      </c>
      <c r="N13" s="14" t="s">
        <v>103</v>
      </c>
      <c r="O13" s="7">
        <v>0</v>
      </c>
      <c r="P13" s="7">
        <v>0</v>
      </c>
      <c r="Q13" s="7" t="s">
        <v>103</v>
      </c>
      <c r="R13" s="7" t="s">
        <v>121</v>
      </c>
      <c r="S13" s="7" t="s">
        <v>122</v>
      </c>
      <c r="T13" s="7" t="s">
        <v>123</v>
      </c>
      <c r="U13" s="7" t="s">
        <v>121</v>
      </c>
      <c r="V13" s="7" t="s">
        <v>124</v>
      </c>
      <c r="W13" s="7" t="s">
        <v>129</v>
      </c>
      <c r="X13" s="14" t="s">
        <v>142</v>
      </c>
      <c r="Y13" s="14" t="s">
        <v>143</v>
      </c>
      <c r="Z13" s="13" t="str">
        <f>Tabla_460746!C5</f>
        <v>Pago de viáticos por Supervisión de obras</v>
      </c>
      <c r="AA13" s="3">
        <f>435.34+912.93</f>
        <v>1348.27</v>
      </c>
      <c r="AB13" s="10">
        <f t="shared" si="0"/>
        <v>1348.27</v>
      </c>
      <c r="AC13" s="14" t="s">
        <v>229</v>
      </c>
      <c r="AD13" s="14">
        <v>0</v>
      </c>
      <c r="AE13" s="14">
        <v>0</v>
      </c>
      <c r="AF13" s="14">
        <v>0</v>
      </c>
      <c r="AG13" s="14" t="s">
        <v>137</v>
      </c>
      <c r="AH13" s="8">
        <v>44561</v>
      </c>
      <c r="AI13" s="8">
        <v>44561</v>
      </c>
    </row>
    <row r="14" spans="1:36" x14ac:dyDescent="0.25">
      <c r="A14" s="9">
        <v>2021</v>
      </c>
      <c r="B14" s="14" t="s">
        <v>140</v>
      </c>
      <c r="C14" s="14" t="s">
        <v>141</v>
      </c>
      <c r="D14" t="s">
        <v>90</v>
      </c>
      <c r="E14" s="7" t="s">
        <v>115</v>
      </c>
      <c r="F14" s="7" t="s">
        <v>162</v>
      </c>
      <c r="G14" s="7" t="s">
        <v>115</v>
      </c>
      <c r="H14" t="s">
        <v>163</v>
      </c>
      <c r="I14" t="s">
        <v>159</v>
      </c>
      <c r="J14" t="s">
        <v>160</v>
      </c>
      <c r="K14" t="s">
        <v>161</v>
      </c>
      <c r="L14" t="s">
        <v>101</v>
      </c>
      <c r="M14" s="7" t="s">
        <v>125</v>
      </c>
      <c r="N14" t="s">
        <v>103</v>
      </c>
      <c r="O14" s="7">
        <v>0</v>
      </c>
      <c r="P14" s="7">
        <v>0</v>
      </c>
      <c r="Q14" s="7" t="s">
        <v>103</v>
      </c>
      <c r="R14" s="7" t="s">
        <v>121</v>
      </c>
      <c r="S14" s="7" t="s">
        <v>122</v>
      </c>
      <c r="T14" s="7" t="s">
        <v>123</v>
      </c>
      <c r="U14" s="7" t="s">
        <v>121</v>
      </c>
      <c r="V14" s="7" t="s">
        <v>124</v>
      </c>
      <c r="W14" t="str">
        <f t="shared" si="2"/>
        <v>supervision de obras</v>
      </c>
      <c r="X14" s="14" t="s">
        <v>142</v>
      </c>
      <c r="Y14" s="14" t="s">
        <v>143</v>
      </c>
      <c r="Z14" t="str">
        <f>Tabla_460746!C5</f>
        <v>Pago de viáticos por Supervisión de obras</v>
      </c>
      <c r="AA14" s="3">
        <f>3967.26+4075.81+5680</f>
        <v>13723.07</v>
      </c>
      <c r="AB14" s="10">
        <f t="shared" si="0"/>
        <v>13723.07</v>
      </c>
      <c r="AC14" s="14" t="s">
        <v>229</v>
      </c>
      <c r="AD14" s="14">
        <v>0</v>
      </c>
      <c r="AE14" s="14">
        <v>0</v>
      </c>
      <c r="AF14" s="14">
        <v>0</v>
      </c>
      <c r="AG14" s="14" t="s">
        <v>137</v>
      </c>
      <c r="AH14" s="8">
        <v>44561</v>
      </c>
      <c r="AI14" s="8">
        <v>44561</v>
      </c>
    </row>
    <row r="15" spans="1:36" s="14" customFormat="1" x14ac:dyDescent="0.25">
      <c r="A15" s="14">
        <v>2021</v>
      </c>
      <c r="B15" s="14" t="s">
        <v>140</v>
      </c>
      <c r="C15" s="14" t="s">
        <v>141</v>
      </c>
      <c r="D15" s="14" t="s">
        <v>94</v>
      </c>
      <c r="E15" s="7" t="s">
        <v>186</v>
      </c>
      <c r="F15" s="7" t="s">
        <v>188</v>
      </c>
      <c r="G15" s="7" t="s">
        <v>186</v>
      </c>
      <c r="H15" s="7" t="s">
        <v>188</v>
      </c>
      <c r="I15" s="14" t="s">
        <v>164</v>
      </c>
      <c r="J15" s="14" t="s">
        <v>165</v>
      </c>
      <c r="K15" s="14" t="s">
        <v>166</v>
      </c>
      <c r="L15" s="14" t="s">
        <v>101</v>
      </c>
      <c r="M15" s="7" t="s">
        <v>125</v>
      </c>
      <c r="N15" s="7" t="s">
        <v>103</v>
      </c>
      <c r="O15" s="7">
        <v>0</v>
      </c>
      <c r="P15" s="7">
        <v>0</v>
      </c>
      <c r="Q15" s="7" t="s">
        <v>103</v>
      </c>
      <c r="R15" s="7" t="s">
        <v>121</v>
      </c>
      <c r="S15" s="7" t="s">
        <v>122</v>
      </c>
      <c r="T15" s="7" t="s">
        <v>123</v>
      </c>
      <c r="U15" s="7" t="s">
        <v>121</v>
      </c>
      <c r="V15" s="7" t="s">
        <v>124</v>
      </c>
      <c r="W15" s="14" t="str">
        <f t="shared" ref="W15" si="3">M15</f>
        <v>supervision de obras</v>
      </c>
      <c r="X15" s="14" t="s">
        <v>142</v>
      </c>
      <c r="Y15" s="14" t="s">
        <v>143</v>
      </c>
      <c r="Z15" s="14" t="str">
        <f>Tabla_460746!C6</f>
        <v>Pago de viáticos por Diligencias administrativas</v>
      </c>
      <c r="AA15" s="3">
        <f>8518.71</f>
        <v>8518.7099999999991</v>
      </c>
      <c r="AB15" s="10">
        <f t="shared" si="0"/>
        <v>8518.7099999999991</v>
      </c>
      <c r="AC15" s="14" t="s">
        <v>229</v>
      </c>
      <c r="AD15" s="14">
        <v>0</v>
      </c>
      <c r="AE15" s="14">
        <v>0</v>
      </c>
      <c r="AF15" s="14">
        <v>0</v>
      </c>
      <c r="AG15" s="14" t="s">
        <v>137</v>
      </c>
      <c r="AH15" s="8">
        <v>44561</v>
      </c>
      <c r="AI15" s="8">
        <v>44561</v>
      </c>
    </row>
    <row r="16" spans="1:36" s="14" customFormat="1" x14ac:dyDescent="0.25">
      <c r="A16" s="14">
        <v>2021</v>
      </c>
      <c r="B16" s="14" t="s">
        <v>140</v>
      </c>
      <c r="C16" s="14" t="s">
        <v>141</v>
      </c>
      <c r="D16" s="14" t="s">
        <v>90</v>
      </c>
      <c r="E16" s="7" t="s">
        <v>115</v>
      </c>
      <c r="F16" s="7" t="s">
        <v>189</v>
      </c>
      <c r="G16" s="7" t="s">
        <v>115</v>
      </c>
      <c r="H16" s="7" t="s">
        <v>189</v>
      </c>
      <c r="I16" s="14" t="s">
        <v>167</v>
      </c>
      <c r="J16" s="14" t="s">
        <v>168</v>
      </c>
      <c r="K16" s="14" t="s">
        <v>169</v>
      </c>
      <c r="L16" s="14" t="s">
        <v>101</v>
      </c>
      <c r="M16" s="7" t="s">
        <v>125</v>
      </c>
      <c r="N16" s="7" t="s">
        <v>103</v>
      </c>
      <c r="O16" s="7">
        <v>0</v>
      </c>
      <c r="P16" s="7">
        <v>0</v>
      </c>
      <c r="Q16" s="7" t="s">
        <v>103</v>
      </c>
      <c r="R16" s="7" t="s">
        <v>121</v>
      </c>
      <c r="S16" s="7" t="s">
        <v>122</v>
      </c>
      <c r="T16" s="7" t="s">
        <v>123</v>
      </c>
      <c r="U16" s="7" t="s">
        <v>121</v>
      </c>
      <c r="V16" s="7" t="s">
        <v>124</v>
      </c>
      <c r="W16" s="7" t="s">
        <v>129</v>
      </c>
      <c r="X16" s="14" t="s">
        <v>142</v>
      </c>
      <c r="Y16" s="14" t="s">
        <v>143</v>
      </c>
      <c r="Z16" s="14" t="str">
        <f>Tabla_460746!C6</f>
        <v>Pago de viáticos por Diligencias administrativas</v>
      </c>
      <c r="AA16" s="3">
        <f>4450.34</f>
        <v>4450.34</v>
      </c>
      <c r="AB16" s="10">
        <f t="shared" si="0"/>
        <v>4450.34</v>
      </c>
      <c r="AC16" s="14" t="s">
        <v>229</v>
      </c>
      <c r="AD16" s="14">
        <v>0</v>
      </c>
      <c r="AE16" s="14">
        <v>0</v>
      </c>
      <c r="AF16" s="14">
        <v>0</v>
      </c>
      <c r="AG16" s="14" t="s">
        <v>137</v>
      </c>
      <c r="AH16" s="8">
        <v>44561</v>
      </c>
      <c r="AI16" s="8">
        <v>44561</v>
      </c>
    </row>
    <row r="17" spans="1:35" s="14" customFormat="1" x14ac:dyDescent="0.25">
      <c r="A17" s="14">
        <v>2021</v>
      </c>
      <c r="B17" s="14" t="s">
        <v>140</v>
      </c>
      <c r="C17" s="14" t="s">
        <v>141</v>
      </c>
      <c r="D17" s="14" t="s">
        <v>94</v>
      </c>
      <c r="E17" s="7" t="s">
        <v>187</v>
      </c>
      <c r="F17" s="7" t="s">
        <v>162</v>
      </c>
      <c r="G17" s="7" t="s">
        <v>187</v>
      </c>
      <c r="H17" s="14" t="s">
        <v>163</v>
      </c>
      <c r="I17" s="14" t="s">
        <v>170</v>
      </c>
      <c r="J17" s="14" t="s">
        <v>166</v>
      </c>
      <c r="K17" s="14" t="s">
        <v>171</v>
      </c>
      <c r="L17" s="14" t="s">
        <v>101</v>
      </c>
      <c r="M17" s="7" t="s">
        <v>125</v>
      </c>
      <c r="N17" s="7" t="s">
        <v>103</v>
      </c>
      <c r="O17" s="7">
        <v>0</v>
      </c>
      <c r="P17" s="7">
        <v>0</v>
      </c>
      <c r="Q17" s="7" t="s">
        <v>103</v>
      </c>
      <c r="R17" s="7" t="s">
        <v>121</v>
      </c>
      <c r="S17" s="7" t="s">
        <v>122</v>
      </c>
      <c r="T17" s="7" t="s">
        <v>123</v>
      </c>
      <c r="U17" s="7" t="s">
        <v>121</v>
      </c>
      <c r="V17" s="7" t="s">
        <v>124</v>
      </c>
      <c r="W17" s="14" t="str">
        <f t="shared" ref="W17:W22" si="4">M17</f>
        <v>supervision de obras</v>
      </c>
      <c r="X17" s="14" t="s">
        <v>142</v>
      </c>
      <c r="Y17" s="14" t="s">
        <v>143</v>
      </c>
      <c r="Z17" s="14" t="str">
        <f>Tabla_460746!C5</f>
        <v>Pago de viáticos por Supervisión de obras</v>
      </c>
      <c r="AA17" s="3">
        <f>750</f>
        <v>750</v>
      </c>
      <c r="AB17" s="10">
        <f t="shared" si="0"/>
        <v>750</v>
      </c>
      <c r="AC17" s="14" t="s">
        <v>229</v>
      </c>
      <c r="AD17" s="14">
        <v>0</v>
      </c>
      <c r="AE17" s="14">
        <v>0</v>
      </c>
      <c r="AF17" s="14">
        <v>0</v>
      </c>
      <c r="AG17" s="14" t="s">
        <v>137</v>
      </c>
      <c r="AH17" s="8">
        <v>44561</v>
      </c>
      <c r="AI17" s="8">
        <v>44561</v>
      </c>
    </row>
    <row r="18" spans="1:35" s="14" customFormat="1" x14ac:dyDescent="0.25">
      <c r="A18" s="14">
        <v>2021</v>
      </c>
      <c r="B18" s="14" t="s">
        <v>140</v>
      </c>
      <c r="C18" s="14" t="s">
        <v>141</v>
      </c>
      <c r="D18" s="14" t="s">
        <v>94</v>
      </c>
      <c r="E18" s="7" t="s">
        <v>187</v>
      </c>
      <c r="F18" s="7" t="s">
        <v>162</v>
      </c>
      <c r="G18" s="7" t="s">
        <v>187</v>
      </c>
      <c r="H18" s="14" t="s">
        <v>163</v>
      </c>
      <c r="I18" s="14" t="s">
        <v>172</v>
      </c>
      <c r="J18" s="14" t="s">
        <v>173</v>
      </c>
      <c r="K18" s="14" t="s">
        <v>174</v>
      </c>
      <c r="L18" s="14" t="s">
        <v>101</v>
      </c>
      <c r="M18" s="7" t="s">
        <v>125</v>
      </c>
      <c r="N18" s="7" t="s">
        <v>103</v>
      </c>
      <c r="O18" s="7">
        <v>0</v>
      </c>
      <c r="P18" s="7">
        <v>0</v>
      </c>
      <c r="Q18" s="7" t="s">
        <v>103</v>
      </c>
      <c r="R18" s="7" t="s">
        <v>121</v>
      </c>
      <c r="S18" s="7" t="s">
        <v>122</v>
      </c>
      <c r="T18" s="7" t="s">
        <v>123</v>
      </c>
      <c r="U18" s="7" t="s">
        <v>121</v>
      </c>
      <c r="V18" s="7" t="s">
        <v>124</v>
      </c>
      <c r="W18" s="14" t="str">
        <f t="shared" si="4"/>
        <v>supervision de obras</v>
      </c>
      <c r="X18" s="14" t="s">
        <v>142</v>
      </c>
      <c r="Y18" s="14" t="s">
        <v>143</v>
      </c>
      <c r="Z18" s="14" t="str">
        <f>Tabla_460746!C5</f>
        <v>Pago de viáticos por Supervisión de obras</v>
      </c>
      <c r="AA18" s="3">
        <f>2548.59</f>
        <v>2548.59</v>
      </c>
      <c r="AB18" s="10">
        <f t="shared" si="0"/>
        <v>2548.59</v>
      </c>
      <c r="AC18" s="14" t="s">
        <v>229</v>
      </c>
      <c r="AD18" s="14">
        <v>0</v>
      </c>
      <c r="AE18" s="14">
        <v>0</v>
      </c>
      <c r="AF18" s="14">
        <v>0</v>
      </c>
      <c r="AG18" s="14" t="s">
        <v>137</v>
      </c>
      <c r="AH18" s="8">
        <v>44561</v>
      </c>
      <c r="AI18" s="8">
        <v>44561</v>
      </c>
    </row>
    <row r="19" spans="1:35" s="14" customFormat="1" x14ac:dyDescent="0.25">
      <c r="A19" s="14">
        <v>2021</v>
      </c>
      <c r="B19" s="14" t="s">
        <v>140</v>
      </c>
      <c r="C19" s="14" t="s">
        <v>141</v>
      </c>
      <c r="D19" s="14" t="s">
        <v>94</v>
      </c>
      <c r="E19" s="7" t="s">
        <v>187</v>
      </c>
      <c r="F19" s="7" t="s">
        <v>162</v>
      </c>
      <c r="G19" s="7" t="s">
        <v>187</v>
      </c>
      <c r="H19" s="14" t="s">
        <v>163</v>
      </c>
      <c r="I19" s="14" t="s">
        <v>175</v>
      </c>
      <c r="J19" s="14" t="s">
        <v>147</v>
      </c>
      <c r="K19" s="14" t="s">
        <v>176</v>
      </c>
      <c r="L19" s="14" t="s">
        <v>101</v>
      </c>
      <c r="M19" s="7" t="s">
        <v>125</v>
      </c>
      <c r="N19" s="7" t="s">
        <v>103</v>
      </c>
      <c r="O19" s="7">
        <v>0</v>
      </c>
      <c r="P19" s="7">
        <v>0</v>
      </c>
      <c r="Q19" s="7" t="s">
        <v>103</v>
      </c>
      <c r="R19" s="7" t="s">
        <v>121</v>
      </c>
      <c r="S19" s="7" t="s">
        <v>122</v>
      </c>
      <c r="T19" s="7" t="s">
        <v>123</v>
      </c>
      <c r="U19" s="7" t="s">
        <v>121</v>
      </c>
      <c r="V19" s="7" t="s">
        <v>124</v>
      </c>
      <c r="W19" s="14" t="str">
        <f t="shared" si="4"/>
        <v>supervision de obras</v>
      </c>
      <c r="X19" s="14" t="s">
        <v>142</v>
      </c>
      <c r="Y19" s="14" t="s">
        <v>143</v>
      </c>
      <c r="Z19" s="14" t="str">
        <f>Tabla_460746!C5</f>
        <v>Pago de viáticos por Supervisión de obras</v>
      </c>
      <c r="AA19" s="3">
        <f>1772</f>
        <v>1772</v>
      </c>
      <c r="AB19" s="10">
        <f t="shared" si="0"/>
        <v>1772</v>
      </c>
      <c r="AC19" s="14" t="s">
        <v>229</v>
      </c>
      <c r="AD19" s="14">
        <v>0</v>
      </c>
      <c r="AE19" s="14">
        <v>0</v>
      </c>
      <c r="AF19" s="14">
        <v>0</v>
      </c>
      <c r="AG19" s="14" t="s">
        <v>137</v>
      </c>
      <c r="AH19" s="8">
        <v>44561</v>
      </c>
      <c r="AI19" s="8">
        <v>44561</v>
      </c>
    </row>
    <row r="20" spans="1:35" s="14" customFormat="1" x14ac:dyDescent="0.25">
      <c r="A20" s="14">
        <v>2021</v>
      </c>
      <c r="B20" s="14" t="s">
        <v>140</v>
      </c>
      <c r="C20" s="14" t="s">
        <v>141</v>
      </c>
      <c r="D20" s="14" t="s">
        <v>94</v>
      </c>
      <c r="E20" s="7" t="s">
        <v>187</v>
      </c>
      <c r="F20" s="7" t="s">
        <v>162</v>
      </c>
      <c r="G20" s="7" t="s">
        <v>187</v>
      </c>
      <c r="H20" s="14" t="s">
        <v>163</v>
      </c>
      <c r="I20" s="14" t="s">
        <v>177</v>
      </c>
      <c r="J20" s="14" t="s">
        <v>178</v>
      </c>
      <c r="K20" s="14" t="s">
        <v>179</v>
      </c>
      <c r="L20" s="14" t="s">
        <v>101</v>
      </c>
      <c r="M20" s="7" t="s">
        <v>125</v>
      </c>
      <c r="N20" s="7" t="s">
        <v>103</v>
      </c>
      <c r="O20" s="7">
        <v>0</v>
      </c>
      <c r="P20" s="7">
        <v>0</v>
      </c>
      <c r="Q20" s="7" t="s">
        <v>103</v>
      </c>
      <c r="R20" s="7" t="s">
        <v>121</v>
      </c>
      <c r="S20" s="7" t="s">
        <v>122</v>
      </c>
      <c r="T20" s="7" t="s">
        <v>123</v>
      </c>
      <c r="U20" s="7" t="s">
        <v>121</v>
      </c>
      <c r="V20" s="7" t="s">
        <v>124</v>
      </c>
      <c r="W20" s="14" t="str">
        <f t="shared" si="4"/>
        <v>supervision de obras</v>
      </c>
      <c r="X20" s="14" t="s">
        <v>142</v>
      </c>
      <c r="Y20" s="14" t="s">
        <v>143</v>
      </c>
      <c r="Z20" s="14" t="str">
        <f>Tabla_460746!C5</f>
        <v>Pago de viáticos por Supervisión de obras</v>
      </c>
      <c r="AA20" s="3">
        <f>966.6</f>
        <v>966.6</v>
      </c>
      <c r="AB20" s="10">
        <f t="shared" si="0"/>
        <v>966.6</v>
      </c>
      <c r="AC20" s="14" t="s">
        <v>229</v>
      </c>
      <c r="AD20" s="14">
        <v>0</v>
      </c>
      <c r="AE20" s="14">
        <v>0</v>
      </c>
      <c r="AF20" s="14">
        <v>0</v>
      </c>
      <c r="AG20" s="14" t="s">
        <v>137</v>
      </c>
      <c r="AH20" s="8">
        <v>44561</v>
      </c>
      <c r="AI20" s="8">
        <v>44561</v>
      </c>
    </row>
    <row r="21" spans="1:35" s="14" customFormat="1" x14ac:dyDescent="0.25">
      <c r="A21" s="14">
        <v>2021</v>
      </c>
      <c r="B21" s="14" t="s">
        <v>140</v>
      </c>
      <c r="C21" s="14" t="s">
        <v>141</v>
      </c>
      <c r="D21" s="14" t="s">
        <v>94</v>
      </c>
      <c r="E21" s="7" t="s">
        <v>187</v>
      </c>
      <c r="F21" s="7" t="s">
        <v>162</v>
      </c>
      <c r="G21" s="7" t="s">
        <v>187</v>
      </c>
      <c r="H21" s="14" t="s">
        <v>163</v>
      </c>
      <c r="I21" s="14" t="s">
        <v>180</v>
      </c>
      <c r="J21" s="14" t="s">
        <v>181</v>
      </c>
      <c r="K21" s="14" t="s">
        <v>182</v>
      </c>
      <c r="L21" s="14" t="s">
        <v>101</v>
      </c>
      <c r="M21" s="7" t="s">
        <v>125</v>
      </c>
      <c r="N21" s="7" t="s">
        <v>103</v>
      </c>
      <c r="O21" s="7">
        <v>0</v>
      </c>
      <c r="P21" s="7">
        <v>0</v>
      </c>
      <c r="Q21" s="7" t="s">
        <v>103</v>
      </c>
      <c r="R21" s="7" t="s">
        <v>121</v>
      </c>
      <c r="S21" s="7" t="s">
        <v>122</v>
      </c>
      <c r="T21" s="7" t="s">
        <v>123</v>
      </c>
      <c r="U21" s="7" t="s">
        <v>121</v>
      </c>
      <c r="V21" s="7" t="s">
        <v>124</v>
      </c>
      <c r="W21" s="14" t="str">
        <f t="shared" si="4"/>
        <v>supervision de obras</v>
      </c>
      <c r="X21" s="14" t="s">
        <v>142</v>
      </c>
      <c r="Y21" s="14" t="s">
        <v>143</v>
      </c>
      <c r="Z21" s="14" t="str">
        <f>Tabla_460746!C5</f>
        <v>Pago de viáticos por Supervisión de obras</v>
      </c>
      <c r="AA21" s="3">
        <f>307.34+3352.03</f>
        <v>3659.3700000000003</v>
      </c>
      <c r="AB21" s="10">
        <f t="shared" si="0"/>
        <v>3659.3700000000003</v>
      </c>
      <c r="AC21" s="14" t="s">
        <v>229</v>
      </c>
      <c r="AD21" s="14">
        <v>0</v>
      </c>
      <c r="AE21" s="14">
        <v>0</v>
      </c>
      <c r="AF21" s="14">
        <v>0</v>
      </c>
      <c r="AG21" s="14" t="s">
        <v>137</v>
      </c>
      <c r="AH21" s="8">
        <v>44561</v>
      </c>
      <c r="AI21" s="8">
        <v>44561</v>
      </c>
    </row>
    <row r="22" spans="1:35" s="14" customFormat="1" x14ac:dyDescent="0.25">
      <c r="A22" s="14">
        <v>2021</v>
      </c>
      <c r="B22" s="14" t="s">
        <v>140</v>
      </c>
      <c r="C22" s="14" t="s">
        <v>141</v>
      </c>
      <c r="D22" s="14" t="s">
        <v>94</v>
      </c>
      <c r="E22" s="7" t="s">
        <v>187</v>
      </c>
      <c r="F22" s="7" t="s">
        <v>162</v>
      </c>
      <c r="G22" s="7" t="s">
        <v>187</v>
      </c>
      <c r="H22" s="14" t="s">
        <v>163</v>
      </c>
      <c r="I22" s="14" t="s">
        <v>183</v>
      </c>
      <c r="J22" s="14" t="s">
        <v>184</v>
      </c>
      <c r="K22" s="14" t="s">
        <v>185</v>
      </c>
      <c r="L22" s="14" t="s">
        <v>101</v>
      </c>
      <c r="M22" s="7" t="s">
        <v>125</v>
      </c>
      <c r="N22" s="7" t="s">
        <v>103</v>
      </c>
      <c r="O22" s="7">
        <v>0</v>
      </c>
      <c r="P22" s="7">
        <v>0</v>
      </c>
      <c r="Q22" s="7" t="s">
        <v>103</v>
      </c>
      <c r="R22" s="7" t="s">
        <v>121</v>
      </c>
      <c r="S22" s="7" t="s">
        <v>122</v>
      </c>
      <c r="T22" s="7" t="s">
        <v>123</v>
      </c>
      <c r="U22" s="7" t="s">
        <v>121</v>
      </c>
      <c r="V22" s="7" t="s">
        <v>124</v>
      </c>
      <c r="W22" s="14" t="str">
        <f t="shared" si="4"/>
        <v>supervision de obras</v>
      </c>
      <c r="X22" s="14" t="s">
        <v>142</v>
      </c>
      <c r="Y22" s="14" t="s">
        <v>143</v>
      </c>
      <c r="Z22" s="14" t="str">
        <f>Tabla_460746!C5</f>
        <v>Pago de viáticos por Supervisión de obras</v>
      </c>
      <c r="AA22" s="3">
        <f>191.95</f>
        <v>191.95</v>
      </c>
      <c r="AB22" s="10">
        <f t="shared" si="0"/>
        <v>191.95</v>
      </c>
      <c r="AC22" s="14" t="s">
        <v>229</v>
      </c>
      <c r="AD22" s="14">
        <v>0</v>
      </c>
      <c r="AE22" s="14">
        <v>0</v>
      </c>
      <c r="AF22" s="14">
        <v>0</v>
      </c>
      <c r="AG22" s="14" t="s">
        <v>137</v>
      </c>
      <c r="AH22" s="8">
        <v>44561</v>
      </c>
      <c r="AI22" s="8">
        <v>44561</v>
      </c>
    </row>
    <row r="23" spans="1:35" x14ac:dyDescent="0.25">
      <c r="A23" s="14">
        <v>2021</v>
      </c>
      <c r="B23" s="14" t="s">
        <v>140</v>
      </c>
      <c r="C23" s="14" t="s">
        <v>141</v>
      </c>
      <c r="D23" s="14" t="s">
        <v>94</v>
      </c>
      <c r="E23" s="7" t="s">
        <v>187</v>
      </c>
      <c r="F23" s="7" t="s">
        <v>162</v>
      </c>
      <c r="G23" s="7" t="s">
        <v>187</v>
      </c>
      <c r="H23" s="14" t="s">
        <v>163</v>
      </c>
      <c r="I23" t="s">
        <v>191</v>
      </c>
      <c r="J23" t="s">
        <v>192</v>
      </c>
      <c r="K23" t="s">
        <v>193</v>
      </c>
      <c r="L23" t="s">
        <v>101</v>
      </c>
      <c r="M23" s="7" t="s">
        <v>125</v>
      </c>
      <c r="N23" s="7" t="s">
        <v>103</v>
      </c>
      <c r="O23" s="7">
        <v>0</v>
      </c>
      <c r="P23" s="7">
        <v>0</v>
      </c>
      <c r="Q23" s="7" t="s">
        <v>103</v>
      </c>
      <c r="R23" s="7" t="s">
        <v>121</v>
      </c>
      <c r="S23" s="7" t="s">
        <v>122</v>
      </c>
      <c r="T23" s="7" t="s">
        <v>123</v>
      </c>
      <c r="U23" s="7" t="s">
        <v>121</v>
      </c>
      <c r="V23" s="7" t="s">
        <v>124</v>
      </c>
      <c r="W23" s="14" t="s">
        <v>125</v>
      </c>
      <c r="X23" s="14" t="s">
        <v>142</v>
      </c>
      <c r="Y23" s="14" t="s">
        <v>143</v>
      </c>
      <c r="Z23" t="str">
        <f>Tabla_460746!$C$5</f>
        <v>Pago de viáticos por Supervisión de obras</v>
      </c>
      <c r="AA23">
        <f>2550</f>
        <v>2550</v>
      </c>
      <c r="AB23" s="10">
        <f t="shared" si="0"/>
        <v>2550</v>
      </c>
      <c r="AC23" s="14" t="s">
        <v>229</v>
      </c>
      <c r="AD23" s="14">
        <v>0</v>
      </c>
      <c r="AE23" s="14">
        <v>0</v>
      </c>
      <c r="AF23" s="14">
        <v>0</v>
      </c>
      <c r="AG23" s="14" t="s">
        <v>137</v>
      </c>
      <c r="AH23" s="8">
        <v>44561</v>
      </c>
      <c r="AI23" s="8">
        <v>44561</v>
      </c>
    </row>
    <row r="24" spans="1:35" x14ac:dyDescent="0.25">
      <c r="A24" s="14">
        <v>2021</v>
      </c>
      <c r="B24" s="14" t="s">
        <v>140</v>
      </c>
      <c r="C24" s="14" t="s">
        <v>141</v>
      </c>
      <c r="D24" s="14" t="s">
        <v>90</v>
      </c>
      <c r="E24" s="7" t="s">
        <v>115</v>
      </c>
      <c r="F24" s="7" t="s">
        <v>230</v>
      </c>
      <c r="G24" s="7" t="s">
        <v>115</v>
      </c>
      <c r="H24" s="7" t="s">
        <v>188</v>
      </c>
      <c r="I24" t="s">
        <v>194</v>
      </c>
      <c r="J24" t="s">
        <v>195</v>
      </c>
      <c r="K24" t="s">
        <v>196</v>
      </c>
      <c r="L24" t="s">
        <v>101</v>
      </c>
      <c r="M24" s="7" t="s">
        <v>125</v>
      </c>
      <c r="N24" s="7" t="s">
        <v>103</v>
      </c>
      <c r="O24" s="7">
        <v>0</v>
      </c>
      <c r="P24" s="7">
        <v>0</v>
      </c>
      <c r="Q24" s="7" t="s">
        <v>103</v>
      </c>
      <c r="R24" s="7" t="s">
        <v>121</v>
      </c>
      <c r="S24" s="7" t="s">
        <v>122</v>
      </c>
      <c r="T24" s="7" t="s">
        <v>123</v>
      </c>
      <c r="U24" s="7" t="s">
        <v>121</v>
      </c>
      <c r="V24" s="7" t="s">
        <v>124</v>
      </c>
      <c r="W24" s="14" t="s">
        <v>129</v>
      </c>
      <c r="X24" s="14" t="s">
        <v>142</v>
      </c>
      <c r="Y24" s="14" t="s">
        <v>143</v>
      </c>
      <c r="Z24" t="str">
        <f>Tabla_460746!C6</f>
        <v>Pago de viáticos por Diligencias administrativas</v>
      </c>
      <c r="AA24" s="3">
        <f>9153.84</f>
        <v>9153.84</v>
      </c>
      <c r="AB24" s="10">
        <f t="shared" si="0"/>
        <v>9153.84</v>
      </c>
      <c r="AC24" s="14" t="s">
        <v>229</v>
      </c>
      <c r="AD24" s="14">
        <v>0</v>
      </c>
      <c r="AE24" s="14">
        <v>0</v>
      </c>
      <c r="AF24" s="14">
        <v>0</v>
      </c>
      <c r="AG24" s="14" t="s">
        <v>137</v>
      </c>
      <c r="AH24" s="8">
        <v>44561</v>
      </c>
      <c r="AI24" s="8">
        <v>44561</v>
      </c>
    </row>
    <row r="25" spans="1:35" x14ac:dyDescent="0.25">
      <c r="A25" s="14">
        <v>2021</v>
      </c>
      <c r="B25" s="14" t="s">
        <v>140</v>
      </c>
      <c r="C25" s="14" t="s">
        <v>141</v>
      </c>
      <c r="D25" s="14" t="s">
        <v>94</v>
      </c>
      <c r="E25" s="7" t="s">
        <v>187</v>
      </c>
      <c r="F25" s="7" t="s">
        <v>162</v>
      </c>
      <c r="G25" s="7" t="s">
        <v>187</v>
      </c>
      <c r="H25" s="14" t="s">
        <v>163</v>
      </c>
      <c r="I25" t="s">
        <v>138</v>
      </c>
      <c r="J25" t="s">
        <v>197</v>
      </c>
      <c r="K25" t="s">
        <v>139</v>
      </c>
      <c r="L25" t="s">
        <v>101</v>
      </c>
      <c r="M25" s="7" t="s">
        <v>125</v>
      </c>
      <c r="N25" s="7" t="s">
        <v>103</v>
      </c>
      <c r="O25" s="7">
        <v>0</v>
      </c>
      <c r="P25" s="7">
        <v>0</v>
      </c>
      <c r="Q25" s="7" t="s">
        <v>103</v>
      </c>
      <c r="R25" s="7" t="s">
        <v>121</v>
      </c>
      <c r="S25" s="7" t="s">
        <v>122</v>
      </c>
      <c r="T25" s="7" t="s">
        <v>123</v>
      </c>
      <c r="U25" s="7" t="s">
        <v>121</v>
      </c>
      <c r="V25" s="7" t="s">
        <v>124</v>
      </c>
      <c r="W25" s="14" t="s">
        <v>125</v>
      </c>
      <c r="X25" s="14" t="s">
        <v>142</v>
      </c>
      <c r="Y25" s="14" t="s">
        <v>143</v>
      </c>
      <c r="Z25" s="14" t="str">
        <f>Tabla_460746!$C$5</f>
        <v>Pago de viáticos por Supervisión de obras</v>
      </c>
      <c r="AA25" s="10">
        <f>3750</f>
        <v>3750</v>
      </c>
      <c r="AB25" s="10">
        <f t="shared" si="0"/>
        <v>3750</v>
      </c>
      <c r="AC25" s="14" t="s">
        <v>229</v>
      </c>
      <c r="AD25" s="14">
        <v>0</v>
      </c>
      <c r="AE25" s="14">
        <v>0</v>
      </c>
      <c r="AF25" s="14">
        <v>0</v>
      </c>
      <c r="AG25" s="14" t="s">
        <v>137</v>
      </c>
      <c r="AH25" s="8">
        <v>44561</v>
      </c>
      <c r="AI25" s="8">
        <v>44561</v>
      </c>
    </row>
    <row r="26" spans="1:35" x14ac:dyDescent="0.25">
      <c r="A26" s="14">
        <v>2021</v>
      </c>
      <c r="B26" s="14" t="s">
        <v>140</v>
      </c>
      <c r="C26" s="14" t="s">
        <v>141</v>
      </c>
      <c r="D26" s="14" t="s">
        <v>94</v>
      </c>
      <c r="E26" s="7" t="s">
        <v>187</v>
      </c>
      <c r="F26" s="7" t="s">
        <v>162</v>
      </c>
      <c r="G26" s="7" t="s">
        <v>187</v>
      </c>
      <c r="H26" s="7" t="s">
        <v>233</v>
      </c>
      <c r="I26" t="s">
        <v>198</v>
      </c>
      <c r="J26" t="s">
        <v>136</v>
      </c>
      <c r="K26" t="s">
        <v>136</v>
      </c>
      <c r="L26" t="s">
        <v>101</v>
      </c>
      <c r="M26" s="7" t="s">
        <v>125</v>
      </c>
      <c r="N26" s="7" t="s">
        <v>103</v>
      </c>
      <c r="O26" s="7">
        <v>0</v>
      </c>
      <c r="P26" s="7">
        <v>0</v>
      </c>
      <c r="Q26" s="7" t="s">
        <v>103</v>
      </c>
      <c r="R26" s="7" t="s">
        <v>121</v>
      </c>
      <c r="S26" s="7" t="s">
        <v>122</v>
      </c>
      <c r="T26" s="7" t="s">
        <v>123</v>
      </c>
      <c r="U26" s="7" t="s">
        <v>121</v>
      </c>
      <c r="V26" s="7" t="s">
        <v>124</v>
      </c>
      <c r="W26" s="14" t="s">
        <v>125</v>
      </c>
      <c r="X26" s="14" t="s">
        <v>142</v>
      </c>
      <c r="Y26" s="14" t="s">
        <v>143</v>
      </c>
      <c r="Z26" s="14" t="str">
        <f>Tabla_460746!$C$5</f>
        <v>Pago de viáticos por Supervisión de obras</v>
      </c>
      <c r="AA26" s="3">
        <f>3000</f>
        <v>3000</v>
      </c>
      <c r="AB26" s="10">
        <f t="shared" si="0"/>
        <v>3000</v>
      </c>
      <c r="AC26" s="14" t="s">
        <v>229</v>
      </c>
      <c r="AD26" s="14">
        <v>0</v>
      </c>
      <c r="AE26" s="14">
        <v>0</v>
      </c>
      <c r="AF26" s="14">
        <v>0</v>
      </c>
      <c r="AG26" s="14" t="s">
        <v>137</v>
      </c>
      <c r="AH26" s="8">
        <v>44561</v>
      </c>
      <c r="AI26" s="8">
        <v>44561</v>
      </c>
    </row>
    <row r="27" spans="1:35" x14ac:dyDescent="0.25">
      <c r="A27" s="14">
        <v>2021</v>
      </c>
      <c r="B27" s="14" t="s">
        <v>140</v>
      </c>
      <c r="C27" s="14" t="s">
        <v>141</v>
      </c>
      <c r="D27" s="14" t="s">
        <v>94</v>
      </c>
      <c r="E27" s="7" t="s">
        <v>187</v>
      </c>
      <c r="F27" s="7" t="s">
        <v>231</v>
      </c>
      <c r="G27" s="7" t="s">
        <v>187</v>
      </c>
      <c r="H27" s="7" t="s">
        <v>231</v>
      </c>
      <c r="I27" t="s">
        <v>201</v>
      </c>
      <c r="J27" t="s">
        <v>199</v>
      </c>
      <c r="K27" t="s">
        <v>200</v>
      </c>
      <c r="L27" t="s">
        <v>101</v>
      </c>
      <c r="M27" s="7" t="s">
        <v>125</v>
      </c>
      <c r="N27" s="7" t="s">
        <v>103</v>
      </c>
      <c r="O27" s="7">
        <v>0</v>
      </c>
      <c r="P27" s="7">
        <v>0</v>
      </c>
      <c r="Q27" s="7" t="s">
        <v>103</v>
      </c>
      <c r="R27" s="7" t="s">
        <v>121</v>
      </c>
      <c r="S27" s="7" t="s">
        <v>122</v>
      </c>
      <c r="T27" s="7" t="s">
        <v>123</v>
      </c>
      <c r="U27" s="7" t="s">
        <v>121</v>
      </c>
      <c r="V27" s="7" t="s">
        <v>124</v>
      </c>
      <c r="W27" s="14" t="s">
        <v>125</v>
      </c>
      <c r="X27" s="14" t="s">
        <v>142</v>
      </c>
      <c r="Y27" s="14" t="s">
        <v>143</v>
      </c>
      <c r="Z27" s="14" t="str">
        <f>Tabla_460746!$C$5</f>
        <v>Pago de viáticos por Supervisión de obras</v>
      </c>
      <c r="AA27" s="3">
        <f>900+1200+400+1800</f>
        <v>4300</v>
      </c>
      <c r="AB27" s="10">
        <f t="shared" si="0"/>
        <v>4300</v>
      </c>
      <c r="AC27" s="14" t="s">
        <v>229</v>
      </c>
      <c r="AD27" s="14">
        <v>0</v>
      </c>
      <c r="AE27" s="14">
        <v>0</v>
      </c>
      <c r="AF27" s="14">
        <v>0</v>
      </c>
      <c r="AG27" s="14" t="s">
        <v>137</v>
      </c>
      <c r="AH27" s="8">
        <v>44561</v>
      </c>
      <c r="AI27" s="8">
        <v>44561</v>
      </c>
    </row>
    <row r="28" spans="1:35" x14ac:dyDescent="0.25">
      <c r="A28" s="14">
        <v>2021</v>
      </c>
      <c r="B28" s="14" t="s">
        <v>140</v>
      </c>
      <c r="C28" s="14" t="s">
        <v>141</v>
      </c>
      <c r="D28" s="14" t="s">
        <v>94</v>
      </c>
      <c r="E28" s="7" t="s">
        <v>187</v>
      </c>
      <c r="F28" s="7" t="s">
        <v>231</v>
      </c>
      <c r="G28" s="7" t="s">
        <v>187</v>
      </c>
      <c r="H28" s="7" t="s">
        <v>231</v>
      </c>
      <c r="I28" t="s">
        <v>202</v>
      </c>
      <c r="J28" t="s">
        <v>203</v>
      </c>
      <c r="K28" t="s">
        <v>204</v>
      </c>
      <c r="L28" t="s">
        <v>101</v>
      </c>
      <c r="M28" s="7" t="s">
        <v>125</v>
      </c>
      <c r="N28" s="7" t="s">
        <v>103</v>
      </c>
      <c r="O28" s="7">
        <v>0</v>
      </c>
      <c r="P28" s="7">
        <v>0</v>
      </c>
      <c r="Q28" s="7" t="s">
        <v>103</v>
      </c>
      <c r="R28" s="7" t="s">
        <v>121</v>
      </c>
      <c r="S28" s="7" t="s">
        <v>122</v>
      </c>
      <c r="T28" s="7" t="s">
        <v>123</v>
      </c>
      <c r="U28" s="7" t="s">
        <v>121</v>
      </c>
      <c r="V28" s="7" t="s">
        <v>124</v>
      </c>
      <c r="W28" s="14" t="s">
        <v>125</v>
      </c>
      <c r="X28" s="14" t="s">
        <v>142</v>
      </c>
      <c r="Y28" s="14" t="s">
        <v>143</v>
      </c>
      <c r="Z28" s="14" t="str">
        <f>Tabla_460746!$C$5</f>
        <v>Pago de viáticos por Supervisión de obras</v>
      </c>
      <c r="AA28" s="3">
        <f>900+912+1800</f>
        <v>3612</v>
      </c>
      <c r="AB28" s="10">
        <f t="shared" si="0"/>
        <v>3612</v>
      </c>
      <c r="AC28" s="14" t="s">
        <v>229</v>
      </c>
      <c r="AD28" s="14">
        <v>0</v>
      </c>
      <c r="AE28" s="14">
        <v>0</v>
      </c>
      <c r="AF28" s="14">
        <v>0</v>
      </c>
      <c r="AG28" s="14" t="s">
        <v>137</v>
      </c>
      <c r="AH28" s="8">
        <v>44561</v>
      </c>
      <c r="AI28" s="8">
        <v>44561</v>
      </c>
    </row>
    <row r="29" spans="1:35" x14ac:dyDescent="0.25">
      <c r="A29" s="14">
        <v>2021</v>
      </c>
      <c r="B29" s="14" t="s">
        <v>140</v>
      </c>
      <c r="C29" s="14" t="s">
        <v>141</v>
      </c>
      <c r="D29" s="14" t="s">
        <v>90</v>
      </c>
      <c r="E29" s="7" t="s">
        <v>115</v>
      </c>
      <c r="F29" s="7" t="s">
        <v>231</v>
      </c>
      <c r="G29" s="7" t="s">
        <v>115</v>
      </c>
      <c r="H29" s="7" t="s">
        <v>231</v>
      </c>
      <c r="I29" t="s">
        <v>205</v>
      </c>
      <c r="J29" t="s">
        <v>206</v>
      </c>
      <c r="K29" t="s">
        <v>207</v>
      </c>
      <c r="L29" t="s">
        <v>101</v>
      </c>
      <c r="M29" s="7" t="s">
        <v>125</v>
      </c>
      <c r="N29" s="7" t="s">
        <v>103</v>
      </c>
      <c r="O29" s="7">
        <v>0</v>
      </c>
      <c r="P29" s="7">
        <v>0</v>
      </c>
      <c r="Q29" s="7" t="s">
        <v>103</v>
      </c>
      <c r="R29" s="7" t="s">
        <v>121</v>
      </c>
      <c r="S29" s="7" t="s">
        <v>122</v>
      </c>
      <c r="T29" s="7" t="s">
        <v>123</v>
      </c>
      <c r="U29" s="7" t="s">
        <v>121</v>
      </c>
      <c r="V29" s="7" t="s">
        <v>124</v>
      </c>
      <c r="W29" s="14" t="s">
        <v>125</v>
      </c>
      <c r="X29" s="14" t="s">
        <v>142</v>
      </c>
      <c r="Y29" s="14" t="s">
        <v>143</v>
      </c>
      <c r="Z29" s="14" t="str">
        <f>Tabla_460746!$C$5</f>
        <v>Pago de viáticos por Supervisión de obras</v>
      </c>
      <c r="AA29" s="3">
        <f>588+750</f>
        <v>1338</v>
      </c>
      <c r="AB29" s="10">
        <f t="shared" si="0"/>
        <v>1338</v>
      </c>
      <c r="AC29" s="14" t="s">
        <v>229</v>
      </c>
      <c r="AD29" s="14">
        <v>0</v>
      </c>
      <c r="AE29" s="14">
        <v>0</v>
      </c>
      <c r="AF29" s="14">
        <v>0</v>
      </c>
      <c r="AG29" s="14" t="s">
        <v>137</v>
      </c>
      <c r="AH29" s="8">
        <v>44561</v>
      </c>
      <c r="AI29" s="8">
        <v>44561</v>
      </c>
    </row>
    <row r="30" spans="1:35" x14ac:dyDescent="0.25">
      <c r="A30" s="14">
        <v>2021</v>
      </c>
      <c r="B30" s="14" t="s">
        <v>140</v>
      </c>
      <c r="C30" s="14" t="s">
        <v>141</v>
      </c>
      <c r="D30" s="14" t="s">
        <v>94</v>
      </c>
      <c r="E30" s="7" t="s">
        <v>187</v>
      </c>
      <c r="F30" s="7" t="s">
        <v>231</v>
      </c>
      <c r="G30" s="7" t="s">
        <v>187</v>
      </c>
      <c r="H30" s="7" t="s">
        <v>231</v>
      </c>
      <c r="I30" t="s">
        <v>208</v>
      </c>
      <c r="J30" t="s">
        <v>209</v>
      </c>
      <c r="K30" t="s">
        <v>204</v>
      </c>
      <c r="L30" t="s">
        <v>101</v>
      </c>
      <c r="M30" s="7" t="s">
        <v>125</v>
      </c>
      <c r="N30" s="7" t="s">
        <v>103</v>
      </c>
      <c r="O30" s="7">
        <v>0</v>
      </c>
      <c r="P30" s="7">
        <v>0</v>
      </c>
      <c r="Q30" s="7" t="s">
        <v>103</v>
      </c>
      <c r="R30" s="7" t="s">
        <v>121</v>
      </c>
      <c r="S30" s="7" t="s">
        <v>122</v>
      </c>
      <c r="T30" s="7" t="s">
        <v>123</v>
      </c>
      <c r="U30" s="7" t="s">
        <v>121</v>
      </c>
      <c r="V30" s="7" t="s">
        <v>124</v>
      </c>
      <c r="W30" s="14" t="s">
        <v>125</v>
      </c>
      <c r="X30" s="14" t="s">
        <v>142</v>
      </c>
      <c r="Y30" s="14" t="s">
        <v>143</v>
      </c>
      <c r="Z30" s="14" t="str">
        <f>Tabla_460746!$C$5</f>
        <v>Pago de viáticos por Supervisión de obras</v>
      </c>
      <c r="AA30" s="3">
        <f>1800</f>
        <v>1800</v>
      </c>
      <c r="AB30" s="10">
        <f t="shared" si="0"/>
        <v>1800</v>
      </c>
      <c r="AC30" s="14" t="s">
        <v>229</v>
      </c>
      <c r="AD30" s="14">
        <v>0</v>
      </c>
      <c r="AE30" s="14">
        <v>0</v>
      </c>
      <c r="AF30" s="14">
        <v>0</v>
      </c>
      <c r="AG30" s="14" t="s">
        <v>137</v>
      </c>
      <c r="AH30" s="8">
        <v>44561</v>
      </c>
      <c r="AI30" s="8">
        <v>44561</v>
      </c>
    </row>
    <row r="31" spans="1:35" x14ac:dyDescent="0.25">
      <c r="A31" s="14">
        <v>2021</v>
      </c>
      <c r="B31" s="14" t="s">
        <v>140</v>
      </c>
      <c r="C31" s="14" t="s">
        <v>141</v>
      </c>
      <c r="D31" s="14" t="s">
        <v>94</v>
      </c>
      <c r="E31" s="7" t="s">
        <v>187</v>
      </c>
      <c r="F31" s="7" t="s">
        <v>231</v>
      </c>
      <c r="G31" s="7" t="s">
        <v>187</v>
      </c>
      <c r="H31" s="7" t="s">
        <v>231</v>
      </c>
      <c r="I31" t="s">
        <v>134</v>
      </c>
      <c r="J31" t="s">
        <v>210</v>
      </c>
      <c r="K31" t="s">
        <v>211</v>
      </c>
      <c r="L31" t="s">
        <v>101</v>
      </c>
      <c r="M31" s="7" t="s">
        <v>125</v>
      </c>
      <c r="N31" s="7" t="s">
        <v>103</v>
      </c>
      <c r="O31" s="7">
        <v>0</v>
      </c>
      <c r="P31" s="7">
        <v>0</v>
      </c>
      <c r="Q31" s="7" t="s">
        <v>103</v>
      </c>
      <c r="R31" s="7" t="s">
        <v>121</v>
      </c>
      <c r="S31" s="7" t="s">
        <v>122</v>
      </c>
      <c r="T31" s="7" t="s">
        <v>123</v>
      </c>
      <c r="U31" s="7" t="s">
        <v>121</v>
      </c>
      <c r="V31" s="7" t="s">
        <v>124</v>
      </c>
      <c r="W31" s="14" t="s">
        <v>125</v>
      </c>
      <c r="X31" s="14" t="s">
        <v>142</v>
      </c>
      <c r="Y31" s="14" t="s">
        <v>143</v>
      </c>
      <c r="Z31" s="14" t="str">
        <f>Tabla_460746!$C$5</f>
        <v>Pago de viáticos por Supervisión de obras</v>
      </c>
      <c r="AA31" s="3">
        <f>900</f>
        <v>900</v>
      </c>
      <c r="AB31" s="10">
        <f t="shared" si="0"/>
        <v>900</v>
      </c>
      <c r="AC31" s="14" t="s">
        <v>229</v>
      </c>
      <c r="AD31" s="14">
        <v>0</v>
      </c>
      <c r="AE31" s="14">
        <v>0</v>
      </c>
      <c r="AF31" s="14">
        <v>0</v>
      </c>
      <c r="AG31" s="14" t="s">
        <v>137</v>
      </c>
      <c r="AH31" s="8">
        <v>44561</v>
      </c>
      <c r="AI31" s="8">
        <v>44561</v>
      </c>
    </row>
    <row r="32" spans="1:35" x14ac:dyDescent="0.25">
      <c r="A32" s="14">
        <v>2021</v>
      </c>
      <c r="B32" s="14" t="s">
        <v>140</v>
      </c>
      <c r="C32" s="14" t="s">
        <v>141</v>
      </c>
      <c r="D32" s="14" t="s">
        <v>94</v>
      </c>
      <c r="E32" s="7" t="s">
        <v>187</v>
      </c>
      <c r="F32" s="7" t="s">
        <v>231</v>
      </c>
      <c r="G32" s="7" t="s">
        <v>187</v>
      </c>
      <c r="H32" s="7" t="s">
        <v>231</v>
      </c>
      <c r="I32" t="s">
        <v>212</v>
      </c>
      <c r="J32" t="s">
        <v>204</v>
      </c>
      <c r="K32" t="s">
        <v>213</v>
      </c>
      <c r="L32" t="s">
        <v>101</v>
      </c>
      <c r="M32" s="7" t="s">
        <v>125</v>
      </c>
      <c r="N32" s="7" t="s">
        <v>103</v>
      </c>
      <c r="O32" s="7">
        <v>0</v>
      </c>
      <c r="P32" s="7">
        <v>0</v>
      </c>
      <c r="Q32" s="7" t="s">
        <v>103</v>
      </c>
      <c r="R32" s="7" t="s">
        <v>121</v>
      </c>
      <c r="S32" s="7" t="s">
        <v>122</v>
      </c>
      <c r="T32" s="7" t="s">
        <v>123</v>
      </c>
      <c r="U32" s="7" t="s">
        <v>121</v>
      </c>
      <c r="V32" s="7" t="s">
        <v>124</v>
      </c>
      <c r="W32" s="14" t="s">
        <v>125</v>
      </c>
      <c r="X32" s="14" t="s">
        <v>142</v>
      </c>
      <c r="Y32" s="14" t="s">
        <v>143</v>
      </c>
      <c r="Z32" s="14" t="str">
        <f>Tabla_460746!$C$5</f>
        <v>Pago de viáticos por Supervisión de obras</v>
      </c>
      <c r="AA32" s="3">
        <f>900</f>
        <v>900</v>
      </c>
      <c r="AB32" s="10">
        <f t="shared" si="0"/>
        <v>900</v>
      </c>
      <c r="AC32" s="14" t="s">
        <v>229</v>
      </c>
      <c r="AD32" s="14">
        <v>0</v>
      </c>
      <c r="AE32" s="14">
        <v>0</v>
      </c>
      <c r="AF32" s="14">
        <v>0</v>
      </c>
      <c r="AG32" s="14" t="s">
        <v>137</v>
      </c>
      <c r="AH32" s="8">
        <v>44561</v>
      </c>
      <c r="AI32" s="8">
        <v>44561</v>
      </c>
    </row>
    <row r="33" spans="1:35" x14ac:dyDescent="0.25">
      <c r="A33" s="14">
        <v>2021</v>
      </c>
      <c r="B33" s="14" t="s">
        <v>140</v>
      </c>
      <c r="C33" s="14" t="s">
        <v>141</v>
      </c>
      <c r="D33" s="14" t="s">
        <v>94</v>
      </c>
      <c r="E33" s="7" t="s">
        <v>187</v>
      </c>
      <c r="F33" s="7" t="s">
        <v>231</v>
      </c>
      <c r="G33" s="7" t="s">
        <v>187</v>
      </c>
      <c r="H33" s="7" t="s">
        <v>231</v>
      </c>
      <c r="I33" t="s">
        <v>214</v>
      </c>
      <c r="J33" t="s">
        <v>215</v>
      </c>
      <c r="K33" t="s">
        <v>216</v>
      </c>
      <c r="L33" t="s">
        <v>101</v>
      </c>
      <c r="M33" s="7" t="s">
        <v>125</v>
      </c>
      <c r="N33" s="7" t="s">
        <v>103</v>
      </c>
      <c r="O33" s="7">
        <v>0</v>
      </c>
      <c r="P33" s="7">
        <v>0</v>
      </c>
      <c r="Q33" s="7" t="s">
        <v>103</v>
      </c>
      <c r="R33" s="7" t="s">
        <v>121</v>
      </c>
      <c r="S33" s="7" t="s">
        <v>122</v>
      </c>
      <c r="T33" s="7" t="s">
        <v>123</v>
      </c>
      <c r="U33" s="7" t="s">
        <v>121</v>
      </c>
      <c r="V33" s="7" t="s">
        <v>124</v>
      </c>
      <c r="W33" s="14" t="s">
        <v>125</v>
      </c>
      <c r="X33" s="14" t="s">
        <v>142</v>
      </c>
      <c r="Y33" s="14" t="s">
        <v>143</v>
      </c>
      <c r="Z33" s="14" t="str">
        <f>Tabla_460746!$C$5</f>
        <v>Pago de viáticos por Supervisión de obras</v>
      </c>
      <c r="AA33" s="3">
        <f>900</f>
        <v>900</v>
      </c>
      <c r="AB33" s="10">
        <f t="shared" si="0"/>
        <v>900</v>
      </c>
      <c r="AC33" s="14" t="s">
        <v>229</v>
      </c>
      <c r="AD33" s="14">
        <v>0</v>
      </c>
      <c r="AE33" s="14">
        <v>0</v>
      </c>
      <c r="AF33" s="14">
        <v>0</v>
      </c>
      <c r="AG33" s="14" t="s">
        <v>137</v>
      </c>
      <c r="AH33" s="8">
        <v>44561</v>
      </c>
      <c r="AI33" s="8">
        <v>44561</v>
      </c>
    </row>
    <row r="34" spans="1:35" x14ac:dyDescent="0.25">
      <c r="A34" s="14">
        <v>2021</v>
      </c>
      <c r="B34" s="14" t="s">
        <v>140</v>
      </c>
      <c r="C34" s="14" t="s">
        <v>141</v>
      </c>
      <c r="D34" s="14" t="s">
        <v>94</v>
      </c>
      <c r="E34" s="7" t="s">
        <v>187</v>
      </c>
      <c r="F34" s="7" t="s">
        <v>231</v>
      </c>
      <c r="G34" s="7" t="s">
        <v>187</v>
      </c>
      <c r="H34" s="7" t="s">
        <v>231</v>
      </c>
      <c r="I34" t="s">
        <v>217</v>
      </c>
      <c r="J34" s="14" t="s">
        <v>215</v>
      </c>
      <c r="K34" t="s">
        <v>197</v>
      </c>
      <c r="L34" t="s">
        <v>101</v>
      </c>
      <c r="M34" s="7" t="s">
        <v>125</v>
      </c>
      <c r="N34" s="7" t="s">
        <v>103</v>
      </c>
      <c r="O34" s="7">
        <v>0</v>
      </c>
      <c r="P34" s="7">
        <v>0</v>
      </c>
      <c r="Q34" s="7" t="s">
        <v>103</v>
      </c>
      <c r="R34" s="7" t="s">
        <v>121</v>
      </c>
      <c r="S34" s="7" t="s">
        <v>122</v>
      </c>
      <c r="T34" s="7" t="s">
        <v>123</v>
      </c>
      <c r="U34" s="7" t="s">
        <v>121</v>
      </c>
      <c r="V34" s="7" t="s">
        <v>124</v>
      </c>
      <c r="W34" s="14" t="s">
        <v>125</v>
      </c>
      <c r="X34" s="14" t="s">
        <v>142</v>
      </c>
      <c r="Y34" s="14" t="s">
        <v>143</v>
      </c>
      <c r="Z34" s="14" t="str">
        <f>Tabla_460746!$C$5</f>
        <v>Pago de viáticos por Supervisión de obras</v>
      </c>
      <c r="AA34" s="3">
        <f>900</f>
        <v>900</v>
      </c>
      <c r="AB34" s="10">
        <f t="shared" si="0"/>
        <v>900</v>
      </c>
      <c r="AC34" s="14" t="s">
        <v>229</v>
      </c>
      <c r="AD34" s="14">
        <v>0</v>
      </c>
      <c r="AE34" s="14">
        <v>0</v>
      </c>
      <c r="AF34" s="14">
        <v>0</v>
      </c>
      <c r="AG34" s="14" t="s">
        <v>137</v>
      </c>
      <c r="AH34" s="8">
        <v>44561</v>
      </c>
      <c r="AI34" s="8">
        <v>44561</v>
      </c>
    </row>
    <row r="35" spans="1:35" s="14" customFormat="1" x14ac:dyDescent="0.25">
      <c r="A35" s="14">
        <v>2021</v>
      </c>
      <c r="B35" s="14" t="s">
        <v>140</v>
      </c>
      <c r="C35" s="14" t="s">
        <v>141</v>
      </c>
      <c r="D35" s="14" t="s">
        <v>94</v>
      </c>
      <c r="E35" s="7" t="s">
        <v>187</v>
      </c>
      <c r="F35" s="7" t="s">
        <v>233</v>
      </c>
      <c r="G35" s="7" t="s">
        <v>187</v>
      </c>
      <c r="H35" s="7" t="s">
        <v>233</v>
      </c>
      <c r="I35" s="14" t="s">
        <v>220</v>
      </c>
      <c r="J35" s="14" t="s">
        <v>218</v>
      </c>
      <c r="K35" s="14" t="s">
        <v>219</v>
      </c>
      <c r="L35" s="14" t="s">
        <v>101</v>
      </c>
      <c r="M35" s="7" t="s">
        <v>125</v>
      </c>
      <c r="N35" s="7" t="s">
        <v>103</v>
      </c>
      <c r="O35" s="7">
        <v>0</v>
      </c>
      <c r="P35" s="7">
        <v>0</v>
      </c>
      <c r="Q35" s="7" t="s">
        <v>103</v>
      </c>
      <c r="R35" s="7" t="s">
        <v>121</v>
      </c>
      <c r="S35" s="7" t="s">
        <v>122</v>
      </c>
      <c r="T35" s="7" t="s">
        <v>123</v>
      </c>
      <c r="U35" s="7" t="s">
        <v>121</v>
      </c>
      <c r="V35" s="7" t="s">
        <v>124</v>
      </c>
      <c r="W35" s="14" t="s">
        <v>125</v>
      </c>
      <c r="X35" s="14" t="s">
        <v>142</v>
      </c>
      <c r="Y35" s="14" t="s">
        <v>143</v>
      </c>
      <c r="Z35" s="14" t="str">
        <f>Tabla_460746!$C$5</f>
        <v>Pago de viáticos por Supervisión de obras</v>
      </c>
      <c r="AA35" s="3">
        <f>444.69</f>
        <v>444.69</v>
      </c>
      <c r="AB35" s="10">
        <f t="shared" si="0"/>
        <v>444.69</v>
      </c>
      <c r="AC35" s="14" t="s">
        <v>229</v>
      </c>
      <c r="AD35" s="14">
        <v>0</v>
      </c>
      <c r="AE35" s="14">
        <v>0</v>
      </c>
      <c r="AF35" s="14">
        <v>0</v>
      </c>
      <c r="AG35" s="14" t="s">
        <v>137</v>
      </c>
      <c r="AH35" s="8">
        <v>44561</v>
      </c>
      <c r="AI35" s="8">
        <v>44561</v>
      </c>
    </row>
    <row r="36" spans="1:35" s="14" customFormat="1" x14ac:dyDescent="0.25">
      <c r="A36" s="14">
        <v>2021</v>
      </c>
      <c r="B36" s="14" t="s">
        <v>140</v>
      </c>
      <c r="C36" s="14" t="s">
        <v>141</v>
      </c>
      <c r="D36" s="14" t="s">
        <v>94</v>
      </c>
      <c r="E36" s="7" t="s">
        <v>187</v>
      </c>
      <c r="F36" s="7" t="s">
        <v>232</v>
      </c>
      <c r="G36" s="7" t="s">
        <v>187</v>
      </c>
      <c r="H36" s="7" t="s">
        <v>232</v>
      </c>
      <c r="I36" s="14" t="s">
        <v>221</v>
      </c>
      <c r="J36" s="14" t="s">
        <v>222</v>
      </c>
      <c r="K36" s="14" t="s">
        <v>223</v>
      </c>
      <c r="L36" s="14" t="s">
        <v>101</v>
      </c>
      <c r="M36" s="7" t="s">
        <v>125</v>
      </c>
      <c r="N36" s="7" t="s">
        <v>103</v>
      </c>
      <c r="O36" s="7">
        <v>0</v>
      </c>
      <c r="P36" s="7">
        <v>0</v>
      </c>
      <c r="Q36" s="7" t="s">
        <v>103</v>
      </c>
      <c r="R36" s="7" t="s">
        <v>121</v>
      </c>
      <c r="S36" s="7" t="s">
        <v>122</v>
      </c>
      <c r="T36" s="7" t="s">
        <v>123</v>
      </c>
      <c r="U36" s="7" t="s">
        <v>121</v>
      </c>
      <c r="V36" s="7" t="s">
        <v>124</v>
      </c>
      <c r="W36" s="14" t="s">
        <v>125</v>
      </c>
      <c r="X36" s="14" t="s">
        <v>142</v>
      </c>
      <c r="Y36" s="14" t="s">
        <v>143</v>
      </c>
      <c r="Z36" s="14" t="str">
        <f>Tabla_460746!$C$5</f>
        <v>Pago de viáticos por Supervisión de obras</v>
      </c>
      <c r="AA36" s="3">
        <f>1882</f>
        <v>1882</v>
      </c>
      <c r="AB36" s="10">
        <f t="shared" si="0"/>
        <v>1882</v>
      </c>
      <c r="AC36" s="14" t="s">
        <v>229</v>
      </c>
      <c r="AD36" s="14">
        <v>0</v>
      </c>
      <c r="AE36" s="14">
        <v>0</v>
      </c>
      <c r="AF36" s="14">
        <v>0</v>
      </c>
      <c r="AG36" s="14" t="s">
        <v>137</v>
      </c>
      <c r="AH36" s="8">
        <v>44561</v>
      </c>
      <c r="AI36" s="8">
        <v>44561</v>
      </c>
    </row>
    <row r="37" spans="1:35" s="14" customFormat="1" x14ac:dyDescent="0.25">
      <c r="A37" s="14">
        <v>2021</v>
      </c>
      <c r="B37" s="14" t="s">
        <v>140</v>
      </c>
      <c r="C37" s="14" t="s">
        <v>141</v>
      </c>
      <c r="D37" s="14" t="s">
        <v>94</v>
      </c>
      <c r="E37" s="7" t="s">
        <v>187</v>
      </c>
      <c r="F37" s="7" t="s">
        <v>232</v>
      </c>
      <c r="G37" s="7" t="s">
        <v>187</v>
      </c>
      <c r="H37" s="7" t="s">
        <v>232</v>
      </c>
      <c r="I37" s="14" t="s">
        <v>224</v>
      </c>
      <c r="J37" s="14" t="s">
        <v>119</v>
      </c>
      <c r="K37" s="14" t="s">
        <v>225</v>
      </c>
      <c r="L37" s="14" t="s">
        <v>101</v>
      </c>
      <c r="M37" s="7" t="s">
        <v>125</v>
      </c>
      <c r="N37" s="7" t="s">
        <v>103</v>
      </c>
      <c r="O37" s="7">
        <v>0</v>
      </c>
      <c r="P37" s="7">
        <v>0</v>
      </c>
      <c r="Q37" s="7" t="s">
        <v>103</v>
      </c>
      <c r="R37" s="7" t="s">
        <v>121</v>
      </c>
      <c r="S37" s="7" t="s">
        <v>122</v>
      </c>
      <c r="T37" s="7" t="s">
        <v>123</v>
      </c>
      <c r="U37" s="7" t="s">
        <v>121</v>
      </c>
      <c r="V37" s="7" t="s">
        <v>124</v>
      </c>
      <c r="W37" s="14" t="s">
        <v>125</v>
      </c>
      <c r="X37" s="14" t="s">
        <v>142</v>
      </c>
      <c r="Y37" s="14" t="s">
        <v>143</v>
      </c>
      <c r="Z37" s="14" t="str">
        <f>Tabla_460746!$C$5</f>
        <v>Pago de viáticos por Supervisión de obras</v>
      </c>
      <c r="AA37" s="3">
        <f>600</f>
        <v>600</v>
      </c>
      <c r="AB37" s="10">
        <f t="shared" si="0"/>
        <v>600</v>
      </c>
      <c r="AC37" s="14" t="s">
        <v>229</v>
      </c>
      <c r="AD37" s="14">
        <v>0</v>
      </c>
      <c r="AE37" s="14">
        <v>0</v>
      </c>
      <c r="AF37" s="14">
        <v>0</v>
      </c>
      <c r="AG37" s="14" t="s">
        <v>137</v>
      </c>
      <c r="AH37" s="8">
        <v>44561</v>
      </c>
      <c r="AI37" s="8">
        <v>44561</v>
      </c>
    </row>
    <row r="38" spans="1:35" s="14" customFormat="1" x14ac:dyDescent="0.25">
      <c r="A38" s="14">
        <v>2021</v>
      </c>
      <c r="B38" s="14" t="s">
        <v>140</v>
      </c>
      <c r="C38" s="14" t="s">
        <v>141</v>
      </c>
      <c r="D38" s="14" t="s">
        <v>90</v>
      </c>
      <c r="E38" s="7" t="s">
        <v>115</v>
      </c>
      <c r="F38" s="7" t="s">
        <v>232</v>
      </c>
      <c r="G38" s="7" t="s">
        <v>115</v>
      </c>
      <c r="H38" s="7" t="s">
        <v>232</v>
      </c>
      <c r="I38" s="14" t="s">
        <v>226</v>
      </c>
      <c r="J38" s="14" t="s">
        <v>227</v>
      </c>
      <c r="K38" s="14" t="s">
        <v>228</v>
      </c>
      <c r="L38" s="14" t="s">
        <v>101</v>
      </c>
      <c r="M38" s="7" t="s">
        <v>125</v>
      </c>
      <c r="N38" s="7" t="s">
        <v>103</v>
      </c>
      <c r="O38" s="7">
        <v>0</v>
      </c>
      <c r="P38" s="7">
        <v>0</v>
      </c>
      <c r="Q38" s="7" t="s">
        <v>103</v>
      </c>
      <c r="R38" s="7" t="s">
        <v>121</v>
      </c>
      <c r="S38" s="7" t="s">
        <v>122</v>
      </c>
      <c r="T38" s="7" t="s">
        <v>123</v>
      </c>
      <c r="U38" s="7" t="s">
        <v>121</v>
      </c>
      <c r="V38" s="7" t="s">
        <v>124</v>
      </c>
      <c r="W38" s="14" t="s">
        <v>125</v>
      </c>
      <c r="X38" s="14" t="s">
        <v>142</v>
      </c>
      <c r="Y38" s="14" t="s">
        <v>143</v>
      </c>
      <c r="Z38" s="14" t="str">
        <f>Tabla_460746!$C$5</f>
        <v>Pago de viáticos por Supervisión de obras</v>
      </c>
      <c r="AA38" s="3">
        <f>4956.42+2332</f>
        <v>7288.42</v>
      </c>
      <c r="AB38" s="10">
        <f t="shared" si="0"/>
        <v>7288.42</v>
      </c>
      <c r="AC38" s="14" t="s">
        <v>229</v>
      </c>
      <c r="AD38" s="14">
        <v>0</v>
      </c>
      <c r="AE38" s="14">
        <v>0</v>
      </c>
      <c r="AF38" s="14">
        <v>0</v>
      </c>
      <c r="AG38" s="14" t="s">
        <v>137</v>
      </c>
      <c r="AH38" s="8">
        <v>44561</v>
      </c>
      <c r="AI38" s="8">
        <v>44561</v>
      </c>
    </row>
    <row r="39" spans="1:35" x14ac:dyDescent="0.25">
      <c r="AA39" s="3"/>
    </row>
    <row r="40" spans="1:35" ht="15.75" thickBot="1" x14ac:dyDescent="0.3">
      <c r="AA40" s="11">
        <f>SUM(AA8:AA39)</f>
        <v>150389.67999999996</v>
      </c>
    </row>
    <row r="41" spans="1:35" ht="15.75" thickTop="1" x14ac:dyDescent="0.25">
      <c r="AA4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5">
      <formula1>Hidden_13</formula1>
    </dataValidation>
    <dataValidation type="list" allowBlank="1" showErrorMessage="1" sqref="L8:L205">
      <formula1>Hidden_211</formula1>
    </dataValidation>
    <dataValidation type="list" allowBlank="1" showErrorMessage="1" sqref="N8:N205">
      <formula1>Hidden_313</formula1>
    </dataValidation>
  </dataValidations>
  <printOptions horizontalCentered="1"/>
  <pageMargins left="0.11811023622047245" right="0.11811023622047245" top="0.19685039370078741" bottom="0.19685039370078741" header="0" footer="0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C4" t="s">
        <v>130</v>
      </c>
    </row>
    <row r="5" spans="1:4" x14ac:dyDescent="0.25">
      <c r="C5" t="s">
        <v>131</v>
      </c>
    </row>
    <row r="6" spans="1:4" x14ac:dyDescent="0.25">
      <c r="C6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CICAEG6</cp:lastModifiedBy>
  <cp:lastPrinted>2019-09-20T16:39:54Z</cp:lastPrinted>
  <dcterms:created xsi:type="dcterms:W3CDTF">2018-04-20T20:30:48Z</dcterms:created>
  <dcterms:modified xsi:type="dcterms:W3CDTF">2022-02-01T17:28:45Z</dcterms:modified>
</cp:coreProperties>
</file>